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РЕЗУЛЬТАТЫ" sheetId="1" r:id="rId1"/>
    <sheet name="ж2" sheetId="2" r:id="rId2"/>
    <sheet name="м2" sheetId="3" r:id="rId3"/>
    <sheet name="ж3" sheetId="4" r:id="rId4"/>
    <sheet name="м3" sheetId="5" r:id="rId5"/>
    <sheet name="ж4" sheetId="6" r:id="rId6"/>
    <sheet name="м4" sheetId="7" r:id="rId7"/>
    <sheet name="ж5" sheetId="8" r:id="rId8"/>
    <sheet name="м5" sheetId="9" r:id="rId9"/>
  </sheets>
  <definedNames>
    <definedName name="_xlnm.Print_Area" localSheetId="1">'ж2'!$A$1:$N$127</definedName>
  </definedNames>
  <calcPr fullCalcOnLoad="1"/>
</workbook>
</file>

<file path=xl/sharedStrings.xml><?xml version="1.0" encoding="utf-8"?>
<sst xmlns="http://schemas.openxmlformats.org/spreadsheetml/2006/main" count="1746" uniqueCount="265">
  <si>
    <t>Очки</t>
  </si>
  <si>
    <t>–</t>
  </si>
  <si>
    <t>-</t>
  </si>
  <si>
    <t xml:space="preserve"> - </t>
  </si>
  <si>
    <t>сгибание-разгиб рук  3 мин</t>
  </si>
  <si>
    <t>Гибкость (+/-см)</t>
  </si>
  <si>
    <t>60м</t>
  </si>
  <si>
    <t>Плавание 25м</t>
  </si>
  <si>
    <t>метание мяча
150г</t>
  </si>
  <si>
    <t>ФИО</t>
  </si>
  <si>
    <t>Результаты</t>
  </si>
  <si>
    <t>Прыжок</t>
  </si>
  <si>
    <t>Длина с места</t>
  </si>
  <si>
    <t>1000м</t>
  </si>
  <si>
    <t>Гибкость</t>
  </si>
  <si>
    <t>Метание</t>
  </si>
  <si>
    <t>Плавание</t>
  </si>
  <si>
    <t>подтя-гивание      3 мин</t>
  </si>
  <si>
    <t>8, 6</t>
  </si>
  <si>
    <t>1500м</t>
  </si>
  <si>
    <t>Плавание 50м</t>
  </si>
  <si>
    <t>2000м</t>
  </si>
  <si>
    <t xml:space="preserve"> -</t>
  </si>
  <si>
    <t>Группа</t>
  </si>
  <si>
    <t>Ж3</t>
  </si>
  <si>
    <t>М3</t>
  </si>
  <si>
    <t>Ж4</t>
  </si>
  <si>
    <t>М4</t>
  </si>
  <si>
    <t>Отжимание</t>
  </si>
  <si>
    <t>Подтягивание</t>
  </si>
  <si>
    <t>место учебы</t>
  </si>
  <si>
    <t xml:space="preserve"> УИН участника</t>
  </si>
  <si>
    <t>Ст. номер</t>
  </si>
  <si>
    <t>Матяш Дарья Ивановна</t>
  </si>
  <si>
    <t>Королёва Диана Константиновна</t>
  </si>
  <si>
    <t>Морозова Полина Александровна</t>
  </si>
  <si>
    <t>17-51-0003273</t>
  </si>
  <si>
    <t>Тахманов Алексей Салаватович</t>
  </si>
  <si>
    <t>Кузнецов Тихон Валерьевич</t>
  </si>
  <si>
    <t>Захаров Егор Александрович</t>
  </si>
  <si>
    <t>Шумилов Глеб Сергеевич</t>
  </si>
  <si>
    <t>17-51-0003341</t>
  </si>
  <si>
    <t>17-51-0003278</t>
  </si>
  <si>
    <t>17-51-0003311</t>
  </si>
  <si>
    <t>Грищук Алена Игоревна</t>
  </si>
  <si>
    <t>Плотникова Алина Александровна</t>
  </si>
  <si>
    <t>Сверчкова Александра Александровна</t>
  </si>
  <si>
    <t>Щербина София Васильевна</t>
  </si>
  <si>
    <t>Аганина Анжелика Львовна</t>
  </si>
  <si>
    <t>17-51-0003189</t>
  </si>
  <si>
    <t>16-51-0005495</t>
  </si>
  <si>
    <t>15-51-0000689</t>
  </si>
  <si>
    <t>17-51-0003299</t>
  </si>
  <si>
    <t>Штоков Иван Алексеевич</t>
  </si>
  <si>
    <t>Штоков Петр Алексеевич</t>
  </si>
  <si>
    <t>Усс Илья Алексеевич</t>
  </si>
  <si>
    <t>16-51-0003638</t>
  </si>
  <si>
    <t>16-51-0003641</t>
  </si>
  <si>
    <t>17-51-0003176</t>
  </si>
  <si>
    <t>16-51-0005587</t>
  </si>
  <si>
    <t>Приймак Полина Вячеславовна</t>
  </si>
  <si>
    <t>Рысаева Лолита Маликована</t>
  </si>
  <si>
    <t>16-51-0003684</t>
  </si>
  <si>
    <t>17-51-0003232</t>
  </si>
  <si>
    <t>Кравченко Вячеслав Леонидович</t>
  </si>
  <si>
    <t>Денисенко Андрей Иванович</t>
  </si>
  <si>
    <t>Илющенко Владислав Андреевич</t>
  </si>
  <si>
    <t>Чепелинский Семен Дмитриевич</t>
  </si>
  <si>
    <t>Русаков Федор Сергеевич</t>
  </si>
  <si>
    <t>Красулин Евгений Дмитриевич</t>
  </si>
  <si>
    <t>17-51-0003150</t>
  </si>
  <si>
    <t>16-51-0005426</t>
  </si>
  <si>
    <t>16-51-0003601</t>
  </si>
  <si>
    <t>16-51-0003503</t>
  </si>
  <si>
    <t>17-51-0000495</t>
  </si>
  <si>
    <t>Итого:</t>
  </si>
  <si>
    <t>Место</t>
  </si>
  <si>
    <t>Ж5</t>
  </si>
  <si>
    <t>М5</t>
  </si>
  <si>
    <t>Козлова Алина Александровна</t>
  </si>
  <si>
    <t>Трушнина Софья Петровна</t>
  </si>
  <si>
    <t>Ковалёва Дарья Юрьевна</t>
  </si>
  <si>
    <t>Салимжонова Мунирахон Абдурасул кизи</t>
  </si>
  <si>
    <t>Подольникова Дарья Ивановна</t>
  </si>
  <si>
    <t>Коновалова Елизавета Григорьевна</t>
  </si>
  <si>
    <t>Татарина Алина Артёмовна</t>
  </si>
  <si>
    <t>Куликовская Елизавета Андреевна</t>
  </si>
  <si>
    <t>Буракова Екатерина Евгеньевна</t>
  </si>
  <si>
    <r>
      <t xml:space="preserve">Рогозина </t>
    </r>
    <r>
      <rPr>
        <sz val="8"/>
        <color indexed="8"/>
        <rFont val="Times New Roman"/>
        <family val="1"/>
      </rPr>
      <t>Анна Вадимовна</t>
    </r>
  </si>
  <si>
    <r>
      <t xml:space="preserve">Ведяшкина </t>
    </r>
    <r>
      <rPr>
        <sz val="8"/>
        <color indexed="8"/>
        <rFont val="Times New Roman"/>
        <family val="1"/>
      </rPr>
      <t>Алина Андреевна</t>
    </r>
  </si>
  <si>
    <t>18-51-0002255</t>
  </si>
  <si>
    <t>18-51-0002290</t>
  </si>
  <si>
    <t>18-51-0002400</t>
  </si>
  <si>
    <t>18-51-0002383</t>
  </si>
  <si>
    <t>17-51-0003192</t>
  </si>
  <si>
    <t>17-51-0003195</t>
  </si>
  <si>
    <t>18-51-0002296</t>
  </si>
  <si>
    <t>18-51-0002264</t>
  </si>
  <si>
    <t>18-51-0002365</t>
  </si>
  <si>
    <t>18-51-0002410</t>
  </si>
  <si>
    <t>18-51-0000513</t>
  </si>
  <si>
    <t>МБОУ Гимназия № 1</t>
  </si>
  <si>
    <t>МБОУ ООШ № 3</t>
  </si>
  <si>
    <t>МБОУ СОШ № 14</t>
  </si>
  <si>
    <t>МБОУ СОШ № 6</t>
  </si>
  <si>
    <t>МБОУ СОШ № 5</t>
  </si>
  <si>
    <t>МБОУ СОШ № 7</t>
  </si>
  <si>
    <t>МБОУ СОШ № 15</t>
  </si>
  <si>
    <t>МОУ СОШ № 10</t>
  </si>
  <si>
    <t>Чижиков Василий Михайлович</t>
  </si>
  <si>
    <t>Якимов Дмитрий Эдуардович</t>
  </si>
  <si>
    <t>Евдокимов Илья Александрович</t>
  </si>
  <si>
    <t>Литош Ярослав Михайлович</t>
  </si>
  <si>
    <t>Зацепин Роман Данилович</t>
  </si>
  <si>
    <t>Осипов Владимир Кириллович</t>
  </si>
  <si>
    <t>Фёдоров Ян Сергеевич</t>
  </si>
  <si>
    <t xml:space="preserve">Поляков Сергей Геннадьевич   </t>
  </si>
  <si>
    <t>Цупиков  Евгений Артёмович</t>
  </si>
  <si>
    <t>Яблоновский Илья Эдуардович</t>
  </si>
  <si>
    <t>Шевченко Тимофей Максимович</t>
  </si>
  <si>
    <r>
      <t xml:space="preserve">Лескив </t>
    </r>
    <r>
      <rPr>
        <sz val="8"/>
        <color indexed="8"/>
        <rFont val="Times New Roman"/>
        <family val="1"/>
      </rPr>
      <t>Андрей Станиславович</t>
    </r>
  </si>
  <si>
    <r>
      <t xml:space="preserve">Локтионов  </t>
    </r>
    <r>
      <rPr>
        <sz val="8"/>
        <color indexed="8"/>
        <rFont val="Times New Roman"/>
        <family val="1"/>
      </rPr>
      <t>Никита Алексеевич</t>
    </r>
  </si>
  <si>
    <t>18-51-0002253</t>
  </si>
  <si>
    <t>18-51-0002279</t>
  </si>
  <si>
    <t>18-51-0002336</t>
  </si>
  <si>
    <t>18-51-0002370</t>
  </si>
  <si>
    <t>18-51-0000424</t>
  </si>
  <si>
    <t>18-51-0001705</t>
  </si>
  <si>
    <t>18-51-0002295</t>
  </si>
  <si>
    <t>18-51-0001711</t>
  </si>
  <si>
    <t>18-51-0000422</t>
  </si>
  <si>
    <t>17-51-0003209</t>
  </si>
  <si>
    <t>17-51-0003245</t>
  </si>
  <si>
    <t>Мазурмович Элина Витальевна</t>
  </si>
  <si>
    <t>Цесарская Ксения Григорьевна</t>
  </si>
  <si>
    <t>Баталова Злата Владимировна</t>
  </si>
  <si>
    <t>Кириллова Виктория Руслановна</t>
  </si>
  <si>
    <t>Дмитриева Анастасия Олеговна</t>
  </si>
  <si>
    <t>Сверчкова Карина Александровна</t>
  </si>
  <si>
    <t>Бударева Мария Витальевна</t>
  </si>
  <si>
    <t>Васильева Елизавета Николаевна</t>
  </si>
  <si>
    <t>Коновалова Екатерина Сергеевна</t>
  </si>
  <si>
    <t>Орлова Снежана Ярославовна</t>
  </si>
  <si>
    <t>Мальцева Полина Андреевна</t>
  </si>
  <si>
    <t>Семкина Эллина Артуровна</t>
  </si>
  <si>
    <t>Звездина Вероника Максимовна</t>
  </si>
  <si>
    <t>Чудова Юлия Денисовна</t>
  </si>
  <si>
    <t>Синицына Софья Сергеевна</t>
  </si>
  <si>
    <t>Фесенко Анастасия Романовна</t>
  </si>
  <si>
    <t>Писанова Анна Ильинична</t>
  </si>
  <si>
    <t>Рябова Варвара Сергеевна</t>
  </si>
  <si>
    <t>15-51-0000426</t>
  </si>
  <si>
    <t>16-51-0005517</t>
  </si>
  <si>
    <t>18-51-0002308</t>
  </si>
  <si>
    <t>17-51-0003151</t>
  </si>
  <si>
    <t>17-51-0003190</t>
  </si>
  <si>
    <t>16-51-0003712</t>
  </si>
  <si>
    <t>16-51-0002891</t>
  </si>
  <si>
    <t>18-51-0002315</t>
  </si>
  <si>
    <t>18-51-0002283</t>
  </si>
  <si>
    <t>18-51-0002241</t>
  </si>
  <si>
    <t>18-51-0000260</t>
  </si>
  <si>
    <t>18-51-0002240</t>
  </si>
  <si>
    <t>17-51-0003221</t>
  </si>
  <si>
    <t>18-51-0002445</t>
  </si>
  <si>
    <t>18-51-0002198</t>
  </si>
  <si>
    <t>16-51-0003522</t>
  </si>
  <si>
    <t>18-51-0002351</t>
  </si>
  <si>
    <t>17-51-0000697</t>
  </si>
  <si>
    <t>18-51-0002353</t>
  </si>
  <si>
    <t>МБОУ СОШ № 4</t>
  </si>
  <si>
    <t>Василькив Иван Андреевич</t>
  </si>
  <si>
    <t>Султанов Радион Вячеславович</t>
  </si>
  <si>
    <t>Заббаров Герман Вадимович</t>
  </si>
  <si>
    <t xml:space="preserve">Петров Тихон Александрович </t>
  </si>
  <si>
    <t>Потапов Максим Александрович</t>
  </si>
  <si>
    <t>Датьев Георгий  Олегович</t>
  </si>
  <si>
    <t xml:space="preserve">Саух Иван Сергеевич </t>
  </si>
  <si>
    <t>Деменок Никита Михайлович</t>
  </si>
  <si>
    <t>Гусаров Дмитрий Николаевич</t>
  </si>
  <si>
    <t>Гладкин Гордей Владимирович</t>
  </si>
  <si>
    <t>Бахарев Алексей Игоревич</t>
  </si>
  <si>
    <t>Сазонов Егор Евгеньевич</t>
  </si>
  <si>
    <t>Кулага Николай Николаевич</t>
  </si>
  <si>
    <t>Пятницков Роман Александрович</t>
  </si>
  <si>
    <t>Сивков Даниил Олегович</t>
  </si>
  <si>
    <t>Шабалин Роман Дмитриевич</t>
  </si>
  <si>
    <t>Бутов Глеб Евгеньевич</t>
  </si>
  <si>
    <t>Подгайнов Данилл Сергеевич</t>
  </si>
  <si>
    <t>Тюрин Артем Андреевич</t>
  </si>
  <si>
    <t>Сёмин Максим Константинович</t>
  </si>
  <si>
    <t>Брынов Иван Игоревич</t>
  </si>
  <si>
    <t>Семенкевич Виталий Олегович</t>
  </si>
  <si>
    <t>18-51-0002287</t>
  </si>
  <si>
    <t>18-51-0002245</t>
  </si>
  <si>
    <t>17-51-0003255</t>
  </si>
  <si>
    <t>17-51-0003243</t>
  </si>
  <si>
    <t>17-51-0000541</t>
  </si>
  <si>
    <t>17-51-0003291</t>
  </si>
  <si>
    <t>18-51-0002431</t>
  </si>
  <si>
    <t>18-51-0002412</t>
  </si>
  <si>
    <t>16-51-0003551</t>
  </si>
  <si>
    <t>16-51-0002845</t>
  </si>
  <si>
    <t>18-51-0002197</t>
  </si>
  <si>
    <t>18-51-0002271</t>
  </si>
  <si>
    <t>17-51-0003423</t>
  </si>
  <si>
    <t>18-51-0002259</t>
  </si>
  <si>
    <t>16-51-0005453</t>
  </si>
  <si>
    <t>18-51-0002268</t>
  </si>
  <si>
    <t>17-51-0003630</t>
  </si>
  <si>
    <t>17-51-0000488</t>
  </si>
  <si>
    <t>16-51-0005417</t>
  </si>
  <si>
    <t>16-51-0003656</t>
  </si>
  <si>
    <t>18-51-0002346</t>
  </si>
  <si>
    <t>18-51-0002356</t>
  </si>
  <si>
    <t>Дьяченко Валерия Алексеевна</t>
  </si>
  <si>
    <t>Иванова Софья Александровна</t>
  </si>
  <si>
    <t>Легощина Дарья Вячеславовна</t>
  </si>
  <si>
    <t>Сычова Валерия Николаевна</t>
  </si>
  <si>
    <t>Романова Валерия Александровна</t>
  </si>
  <si>
    <t>Ушакова Юлия Алексеевна</t>
  </si>
  <si>
    <t>Дорофеева Анастасия Евгеньевна</t>
  </si>
  <si>
    <t>Гарденина Вероника Александровна</t>
  </si>
  <si>
    <t xml:space="preserve">Веселова Дарья Александровна </t>
  </si>
  <si>
    <t>Беспалова Ксения Петровна</t>
  </si>
  <si>
    <t>Осинцева Анастасия Павловна</t>
  </si>
  <si>
    <t>16-51-0005556</t>
  </si>
  <si>
    <t>18-51-0002397</t>
  </si>
  <si>
    <t>18-51-0002322</t>
  </si>
  <si>
    <t>16-51-0003538</t>
  </si>
  <si>
    <t>18-51-0002299</t>
  </si>
  <si>
    <t>16-51-0003618</t>
  </si>
  <si>
    <t>16-51-0003822</t>
  </si>
  <si>
    <t>16-51-0003515</t>
  </si>
  <si>
    <t>16-51-0003499</t>
  </si>
  <si>
    <t>16-51-0003647</t>
  </si>
  <si>
    <t>Алиев Павел Романович</t>
  </si>
  <si>
    <t>Кудрявцев Илья Борисович</t>
  </si>
  <si>
    <t>Акимцев Данила Александрович</t>
  </si>
  <si>
    <t>Шикалов Александр Игоревич</t>
  </si>
  <si>
    <t>Поддубный Сергей Романович</t>
  </si>
  <si>
    <t>Васечкин Степан Андреевич</t>
  </si>
  <si>
    <t>Орлов Максим Павлович</t>
  </si>
  <si>
    <t>Воробьев Даниил Валерьевич</t>
  </si>
  <si>
    <t xml:space="preserve">Поляков Александр Геннадьевич  </t>
  </si>
  <si>
    <t>Дербунов Даниил Эдуардович</t>
  </si>
  <si>
    <t>Семенкевич Александр Ильич</t>
  </si>
  <si>
    <t>Оганисян Эрик Русланович</t>
  </si>
  <si>
    <t>18-51-0001411</t>
  </si>
  <si>
    <t>18-51-0002319</t>
  </si>
  <si>
    <t>18-51-0002298</t>
  </si>
  <si>
    <t>17-51-0004496</t>
  </si>
  <si>
    <t>18-51-0002338</t>
  </si>
  <si>
    <t>18-51-0002306</t>
  </si>
  <si>
    <t>17-51-0004523</t>
  </si>
  <si>
    <t>17-51-0004526</t>
  </si>
  <si>
    <t>18-51-0002407</t>
  </si>
  <si>
    <t>16-51-0003731</t>
  </si>
  <si>
    <t>н/с</t>
  </si>
  <si>
    <t>дисквал.</t>
  </si>
  <si>
    <t>сошёл</t>
  </si>
  <si>
    <t>отжимание</t>
  </si>
  <si>
    <t>3000м</t>
  </si>
  <si>
    <t>Метание гранаты 700гр</t>
  </si>
  <si>
    <t>метание гранаты 500гр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</si>
</sst>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00000000E+00"/>
    <numFmt numFmtId="189" formatCode="0.0"/>
    <numFmt numFmtId="190" formatCode="000000"/>
    <numFmt numFmtId="191" formatCode="m/ss"/>
    <numFmt numFmtId="192" formatCode="[m]/ss"/>
    <numFmt numFmtId="193" formatCode="[h]/mm"/>
    <numFmt numFmtId="194" formatCode="m/ss.0"/>
    <numFmt numFmtId="195" formatCode="#,##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.000"/>
    <numFmt numFmtId="202" formatCode="0.0000"/>
    <numFmt numFmtId="203" formatCode="0.00000"/>
    <numFmt numFmtId="204" formatCode="0.000000"/>
  </numFmts>
  <fonts count="69">
    <font>
      <sz val="10"/>
      <name val="Arial Cyr"/>
      <family val="0"/>
    </font>
    <font>
      <b/>
      <sz val="8"/>
      <name val="Arial Cyr"/>
      <family val="2"/>
    </font>
    <font>
      <sz val="6"/>
      <name val="Arial Cyr"/>
      <family val="2"/>
    </font>
    <font>
      <b/>
      <i/>
      <sz val="8"/>
      <name val="Arial Cyr"/>
      <family val="2"/>
    </font>
    <font>
      <b/>
      <sz val="6"/>
      <name val="Times New Roman"/>
      <family val="1"/>
    </font>
    <font>
      <sz val="6"/>
      <name val="Times New Roman"/>
      <family val="1"/>
    </font>
    <font>
      <b/>
      <sz val="10"/>
      <name val="Arial Cyr"/>
      <family val="2"/>
    </font>
    <font>
      <sz val="8"/>
      <name val="Arial Cyr"/>
      <family val="2"/>
    </font>
    <font>
      <sz val="6"/>
      <color indexed="8"/>
      <name val="Arial"/>
      <family val="2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b/>
      <sz val="6"/>
      <name val="Arial Cyr"/>
      <family val="0"/>
    </font>
    <font>
      <b/>
      <sz val="6"/>
      <color indexed="8"/>
      <name val="Arial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7"/>
      <color indexed="8"/>
      <name val="Arial"/>
      <family val="2"/>
    </font>
    <font>
      <sz val="7"/>
      <name val="Times New Roman"/>
      <family val="1"/>
    </font>
    <font>
      <sz val="8"/>
      <color indexed="8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b/>
      <sz val="7"/>
      <name val="Times New Roman"/>
      <family val="1"/>
    </font>
    <font>
      <sz val="7"/>
      <color indexed="8"/>
      <name val="Arial"/>
      <family val="2"/>
    </font>
    <font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0"/>
      <color indexed="20"/>
      <name val="Arial Cyr"/>
      <family val="0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63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0"/>
      <color theme="11"/>
      <name val="Arial Cyr"/>
      <family val="0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333333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461">
    <xf numFmtId="0" fontId="0" fillId="0" borderId="0" xfId="0" applyAlignment="1">
      <alignment/>
    </xf>
    <xf numFmtId="0" fontId="2" fillId="0" borderId="0" xfId="57" applyFont="1">
      <alignment vertical="center"/>
      <protection/>
    </xf>
    <xf numFmtId="49" fontId="1" fillId="0" borderId="0" xfId="54" applyNumberFormat="1" applyFont="1" applyAlignment="1">
      <alignment horizontal="left"/>
      <protection/>
    </xf>
    <xf numFmtId="0" fontId="4" fillId="0" borderId="0" xfId="57" applyFont="1">
      <alignment vertical="center"/>
      <protection/>
    </xf>
    <xf numFmtId="0" fontId="5" fillId="0" borderId="0" xfId="57" applyFont="1">
      <alignment vertical="center"/>
      <protection/>
    </xf>
    <xf numFmtId="0" fontId="5" fillId="0" borderId="0" xfId="57" applyFont="1" applyFill="1">
      <alignment vertical="center"/>
      <protection/>
    </xf>
    <xf numFmtId="0" fontId="5" fillId="0" borderId="0" xfId="57" applyFont="1" applyAlignment="1">
      <alignment horizontal="center" vertical="center"/>
      <protection/>
    </xf>
    <xf numFmtId="0" fontId="5" fillId="0" borderId="0" xfId="57" applyFont="1" applyAlignment="1">
      <alignment vertical="center"/>
      <protection/>
    </xf>
    <xf numFmtId="0" fontId="5" fillId="0" borderId="0" xfId="57" applyFont="1" applyBorder="1">
      <alignment vertical="center"/>
      <protection/>
    </xf>
    <xf numFmtId="49" fontId="3" fillId="0" borderId="0" xfId="54" applyNumberFormat="1" applyFont="1" applyFill="1" applyAlignment="1">
      <alignment horizontal="right"/>
      <protection/>
    </xf>
    <xf numFmtId="49" fontId="6" fillId="0" borderId="0" xfId="53" applyNumberFormat="1" applyFont="1" applyFill="1" applyBorder="1" applyAlignment="1">
      <alignment vertical="center" wrapText="1"/>
      <protection/>
    </xf>
    <xf numFmtId="189" fontId="5" fillId="0" borderId="10" xfId="57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2" fillId="0" borderId="11" xfId="57" applyFont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1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89" fontId="5" fillId="0" borderId="14" xfId="57" applyNumberFormat="1" applyFont="1" applyFill="1" applyBorder="1" applyAlignment="1">
      <alignment horizontal="center" vertical="center"/>
      <protection/>
    </xf>
    <xf numFmtId="1" fontId="2" fillId="0" borderId="14" xfId="53" applyNumberFormat="1" applyFont="1" applyFill="1" applyBorder="1" applyAlignment="1">
      <alignment horizontal="center" vertical="center"/>
      <protection/>
    </xf>
    <xf numFmtId="1" fontId="2" fillId="0" borderId="10" xfId="53" applyNumberFormat="1" applyFont="1" applyFill="1" applyBorder="1" applyAlignment="1">
      <alignment horizontal="center" vertical="center"/>
      <protection/>
    </xf>
    <xf numFmtId="1" fontId="5" fillId="0" borderId="10" xfId="57" applyNumberFormat="1" applyFont="1" applyFill="1" applyBorder="1" applyAlignment="1">
      <alignment horizontal="center" vertical="center"/>
      <protection/>
    </xf>
    <xf numFmtId="1" fontId="5" fillId="0" borderId="15" xfId="57" applyNumberFormat="1" applyFont="1" applyFill="1" applyBorder="1" applyAlignment="1">
      <alignment horizontal="center" vertical="center"/>
      <protection/>
    </xf>
    <xf numFmtId="1" fontId="8" fillId="0" borderId="16" xfId="0" applyNumberFormat="1" applyFont="1" applyFill="1" applyBorder="1" applyAlignment="1">
      <alignment horizontal="center" vertical="center" wrapText="1"/>
    </xf>
    <xf numFmtId="1" fontId="5" fillId="0" borderId="14" xfId="57" applyNumberFormat="1" applyFont="1" applyFill="1" applyBorder="1" applyAlignment="1">
      <alignment horizontal="center" vertical="center"/>
      <protection/>
    </xf>
    <xf numFmtId="2" fontId="0" fillId="0" borderId="10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" fontId="2" fillId="0" borderId="19" xfId="53" applyNumberFormat="1" applyFont="1" applyFill="1" applyBorder="1" applyAlignment="1">
      <alignment horizontal="center" vertical="center"/>
      <protection/>
    </xf>
    <xf numFmtId="1" fontId="2" fillId="0" borderId="16" xfId="53" applyNumberFormat="1" applyFont="1" applyFill="1" applyBorder="1" applyAlignment="1">
      <alignment horizontal="center" vertical="center"/>
      <protection/>
    </xf>
    <xf numFmtId="0" fontId="2" fillId="0" borderId="16" xfId="53" applyNumberFormat="1" applyFont="1" applyFill="1" applyBorder="1" applyAlignment="1">
      <alignment horizontal="center" vertical="center"/>
      <protection/>
    </xf>
    <xf numFmtId="1" fontId="5" fillId="0" borderId="16" xfId="57" applyNumberFormat="1" applyFont="1" applyFill="1" applyBorder="1" applyAlignment="1">
      <alignment horizontal="center" vertical="center"/>
      <protection/>
    </xf>
    <xf numFmtId="189" fontId="5" fillId="0" borderId="15" xfId="57" applyNumberFormat="1" applyFont="1" applyFill="1" applyBorder="1" applyAlignment="1">
      <alignment horizontal="center" vertical="center"/>
      <protection/>
    </xf>
    <xf numFmtId="1" fontId="8" fillId="0" borderId="20" xfId="0" applyNumberFormat="1" applyFont="1" applyFill="1" applyBorder="1" applyAlignment="1">
      <alignment horizontal="center" vertical="center" wrapText="1"/>
    </xf>
    <xf numFmtId="2" fontId="5" fillId="0" borderId="21" xfId="57" applyNumberFormat="1" applyFont="1" applyFill="1" applyBorder="1" applyAlignment="1">
      <alignment horizontal="center" vertical="center"/>
      <protection/>
    </xf>
    <xf numFmtId="2" fontId="5" fillId="0" borderId="22" xfId="57" applyNumberFormat="1" applyFont="1" applyFill="1" applyBorder="1" applyAlignment="1">
      <alignment horizontal="center" vertical="center"/>
      <protection/>
    </xf>
    <xf numFmtId="189" fontId="5" fillId="0" borderId="23" xfId="57" applyNumberFormat="1" applyFont="1" applyFill="1" applyBorder="1" applyAlignment="1">
      <alignment horizontal="center" vertical="center"/>
      <protection/>
    </xf>
    <xf numFmtId="189" fontId="5" fillId="0" borderId="24" xfId="57" applyNumberFormat="1" applyFont="1" applyFill="1" applyBorder="1" applyAlignment="1">
      <alignment horizontal="center" vertical="center"/>
      <protection/>
    </xf>
    <xf numFmtId="2" fontId="5" fillId="0" borderId="25" xfId="57" applyNumberFormat="1" applyFont="1" applyFill="1" applyBorder="1" applyAlignment="1">
      <alignment horizontal="center" vertical="center"/>
      <protection/>
    </xf>
    <xf numFmtId="189" fontId="5" fillId="0" borderId="26" xfId="57" applyNumberFormat="1" applyFont="1" applyFill="1" applyBorder="1" applyAlignment="1">
      <alignment horizontal="center" vertical="center"/>
      <protection/>
    </xf>
    <xf numFmtId="0" fontId="7" fillId="0" borderId="27" xfId="57" applyFont="1" applyFill="1" applyBorder="1" applyAlignment="1">
      <alignment horizontal="center" vertical="center"/>
      <protection/>
    </xf>
    <xf numFmtId="0" fontId="2" fillId="0" borderId="28" xfId="57" applyFont="1" applyFill="1" applyBorder="1" applyAlignment="1">
      <alignment horizontal="center" vertical="center" wrapText="1"/>
      <protection/>
    </xf>
    <xf numFmtId="0" fontId="2" fillId="32" borderId="13" xfId="57" applyFont="1" applyFill="1" applyBorder="1" applyAlignment="1">
      <alignment horizontal="center" vertical="center" wrapText="1"/>
      <protection/>
    </xf>
    <xf numFmtId="0" fontId="4" fillId="0" borderId="23" xfId="57" applyFont="1" applyFill="1" applyBorder="1" applyAlignment="1">
      <alignment horizontal="center" vertical="center"/>
      <protection/>
    </xf>
    <xf numFmtId="0" fontId="5" fillId="0" borderId="23" xfId="57" applyFont="1" applyFill="1" applyBorder="1" applyAlignment="1">
      <alignment horizontal="center" vertical="center"/>
      <protection/>
    </xf>
    <xf numFmtId="0" fontId="2" fillId="32" borderId="11" xfId="57" applyFont="1" applyFill="1" applyBorder="1" applyAlignment="1">
      <alignment horizontal="center" vertical="center" wrapText="1"/>
      <protection/>
    </xf>
    <xf numFmtId="189" fontId="4" fillId="0" borderId="10" xfId="57" applyNumberFormat="1" applyFont="1" applyFill="1" applyBorder="1" applyAlignment="1">
      <alignment horizontal="center" vertical="center"/>
      <protection/>
    </xf>
    <xf numFmtId="189" fontId="4" fillId="0" borderId="15" xfId="57" applyNumberFormat="1" applyFont="1" applyFill="1" applyBorder="1" applyAlignment="1">
      <alignment horizontal="center" vertical="center"/>
      <protection/>
    </xf>
    <xf numFmtId="49" fontId="2" fillId="0" borderId="10" xfId="53" applyNumberFormat="1" applyFont="1" applyFill="1" applyBorder="1" applyAlignment="1">
      <alignment horizontal="center" vertical="center"/>
      <protection/>
    </xf>
    <xf numFmtId="49" fontId="11" fillId="0" borderId="10" xfId="53" applyNumberFormat="1" applyFont="1" applyFill="1" applyBorder="1" applyAlignment="1">
      <alignment horizontal="center" vertical="center"/>
      <protection/>
    </xf>
    <xf numFmtId="49" fontId="5" fillId="0" borderId="10" xfId="53" applyNumberFormat="1" applyFont="1" applyFill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5" fillId="0" borderId="10" xfId="57" applyFont="1" applyFill="1" applyBorder="1" applyAlignment="1">
      <alignment horizontal="center" vertical="center"/>
      <protection/>
    </xf>
    <xf numFmtId="2" fontId="5" fillId="0" borderId="10" xfId="57" applyNumberFormat="1" applyFont="1" applyFill="1" applyBorder="1" applyAlignment="1">
      <alignment horizontal="center" vertical="center"/>
      <protection/>
    </xf>
    <xf numFmtId="2" fontId="4" fillId="0" borderId="10" xfId="57" applyNumberFormat="1" applyFont="1" applyFill="1" applyBorder="1" applyAlignment="1">
      <alignment horizontal="center" vertical="center"/>
      <protection/>
    </xf>
    <xf numFmtId="1" fontId="5" fillId="0" borderId="10" xfId="53" applyNumberFormat="1" applyFont="1" applyFill="1" applyBorder="1" applyAlignment="1">
      <alignment horizontal="center" vertical="center"/>
      <protection/>
    </xf>
    <xf numFmtId="1" fontId="4" fillId="0" borderId="10" xfId="57" applyNumberFormat="1" applyFont="1" applyFill="1" applyBorder="1" applyAlignment="1">
      <alignment horizontal="center" vertical="center" wrapText="1"/>
      <protection/>
    </xf>
    <xf numFmtId="0" fontId="2" fillId="32" borderId="14" xfId="57" applyFont="1" applyFill="1" applyBorder="1" applyAlignment="1">
      <alignment horizontal="center" vertical="center" wrapText="1"/>
      <protection/>
    </xf>
    <xf numFmtId="0" fontId="2" fillId="32" borderId="19" xfId="57" applyFont="1" applyFill="1" applyBorder="1" applyAlignment="1">
      <alignment horizontal="center" vertical="center" wrapText="1"/>
      <protection/>
    </xf>
    <xf numFmtId="0" fontId="9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89" fontId="5" fillId="0" borderId="16" xfId="57" applyNumberFormat="1" applyFont="1" applyFill="1" applyBorder="1" applyAlignment="1">
      <alignment horizontal="center" vertical="center"/>
      <protection/>
    </xf>
    <xf numFmtId="0" fontId="4" fillId="0" borderId="15" xfId="57" applyFont="1" applyFill="1" applyBorder="1" applyAlignment="1">
      <alignment horizontal="center" vertical="center"/>
      <protection/>
    </xf>
    <xf numFmtId="1" fontId="4" fillId="0" borderId="15" xfId="57" applyNumberFormat="1" applyFont="1" applyFill="1" applyBorder="1" applyAlignment="1">
      <alignment horizontal="center" vertical="center"/>
      <protection/>
    </xf>
    <xf numFmtId="0" fontId="9" fillId="0" borderId="20" xfId="0" applyFont="1" applyFill="1" applyBorder="1" applyAlignment="1">
      <alignment horizontal="center" vertical="center" wrapText="1"/>
    </xf>
    <xf numFmtId="189" fontId="5" fillId="0" borderId="29" xfId="57" applyNumberFormat="1" applyFont="1" applyFill="1" applyBorder="1" applyAlignment="1">
      <alignment horizontal="center" vertical="center"/>
      <protection/>
    </xf>
    <xf numFmtId="0" fontId="9" fillId="0" borderId="30" xfId="0" applyFont="1" applyFill="1" applyBorder="1" applyAlignment="1">
      <alignment horizontal="center" vertical="center" wrapText="1"/>
    </xf>
    <xf numFmtId="0" fontId="2" fillId="32" borderId="28" xfId="57" applyFont="1" applyFill="1" applyBorder="1" applyAlignment="1">
      <alignment horizontal="center" vertical="center" wrapText="1"/>
      <protection/>
    </xf>
    <xf numFmtId="0" fontId="2" fillId="32" borderId="31" xfId="57" applyFont="1" applyFill="1" applyBorder="1" applyAlignment="1">
      <alignment horizontal="center" vertical="center" wrapText="1"/>
      <protection/>
    </xf>
    <xf numFmtId="0" fontId="2" fillId="32" borderId="32" xfId="57" applyFont="1" applyFill="1" applyBorder="1" applyAlignment="1">
      <alignment horizontal="center" vertical="center" wrapText="1"/>
      <protection/>
    </xf>
    <xf numFmtId="0" fontId="2" fillId="32" borderId="33" xfId="57" applyFont="1" applyFill="1" applyBorder="1" applyAlignment="1">
      <alignment horizontal="center" vertical="center" wrapText="1"/>
      <protection/>
    </xf>
    <xf numFmtId="0" fontId="5" fillId="0" borderId="26" xfId="57" applyFont="1" applyFill="1" applyBorder="1" applyAlignment="1">
      <alignment horizontal="center" vertical="center"/>
      <protection/>
    </xf>
    <xf numFmtId="0" fontId="4" fillId="0" borderId="24" xfId="57" applyFont="1" applyFill="1" applyBorder="1" applyAlignment="1">
      <alignment horizontal="center" vertical="center"/>
      <protection/>
    </xf>
    <xf numFmtId="195" fontId="5" fillId="0" borderId="10" xfId="57" applyNumberFormat="1" applyFont="1" applyFill="1" applyBorder="1" applyAlignment="1">
      <alignment horizontal="center" vertical="center"/>
      <protection/>
    </xf>
    <xf numFmtId="2" fontId="5" fillId="0" borderId="23" xfId="57" applyNumberFormat="1" applyFont="1" applyFill="1" applyBorder="1" applyAlignment="1">
      <alignment horizontal="center" vertical="center"/>
      <protection/>
    </xf>
    <xf numFmtId="2" fontId="5" fillId="0" borderId="24" xfId="57" applyNumberFormat="1" applyFont="1" applyFill="1" applyBorder="1" applyAlignment="1">
      <alignment horizontal="center" vertical="center"/>
      <protection/>
    </xf>
    <xf numFmtId="189" fontId="4" fillId="0" borderId="34" xfId="57" applyNumberFormat="1" applyFont="1" applyFill="1" applyBorder="1" applyAlignment="1">
      <alignment horizontal="center" vertical="center"/>
      <protection/>
    </xf>
    <xf numFmtId="189" fontId="5" fillId="0" borderId="21" xfId="57" applyNumberFormat="1" applyFont="1" applyFill="1" applyBorder="1" applyAlignment="1">
      <alignment horizontal="center" vertical="center"/>
      <protection/>
    </xf>
    <xf numFmtId="189" fontId="4" fillId="0" borderId="21" xfId="57" applyNumberFormat="1" applyFont="1" applyFill="1" applyBorder="1" applyAlignment="1">
      <alignment horizontal="center" vertical="center"/>
      <protection/>
    </xf>
    <xf numFmtId="195" fontId="5" fillId="0" borderId="21" xfId="57" applyNumberFormat="1" applyFont="1" applyFill="1" applyBorder="1" applyAlignment="1">
      <alignment horizontal="center" vertical="center"/>
      <protection/>
    </xf>
    <xf numFmtId="189" fontId="5" fillId="0" borderId="22" xfId="57" applyNumberFormat="1" applyFont="1" applyFill="1" applyBorder="1" applyAlignment="1">
      <alignment horizontal="center" vertical="center"/>
      <protection/>
    </xf>
    <xf numFmtId="0" fontId="7" fillId="32" borderId="35" xfId="57" applyFont="1" applyFill="1" applyBorder="1" applyAlignment="1">
      <alignment horizontal="center" vertical="center"/>
      <protection/>
    </xf>
    <xf numFmtId="2" fontId="5" fillId="0" borderId="15" xfId="57" applyNumberFormat="1" applyFont="1" applyFill="1" applyBorder="1" applyAlignment="1">
      <alignment horizontal="center" vertical="center"/>
      <protection/>
    </xf>
    <xf numFmtId="0" fontId="5" fillId="0" borderId="10" xfId="57" applyNumberFormat="1" applyFont="1" applyFill="1" applyBorder="1" applyAlignment="1">
      <alignment horizontal="center" vertical="center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5" fillId="0" borderId="21" xfId="57" applyNumberFormat="1" applyFont="1" applyFill="1" applyBorder="1" applyAlignment="1">
      <alignment horizontal="center" vertical="center"/>
      <protection/>
    </xf>
    <xf numFmtId="0" fontId="5" fillId="0" borderId="29" xfId="53" applyNumberFormat="1" applyFont="1" applyFill="1" applyBorder="1" applyAlignment="1">
      <alignment horizontal="center" vertical="center"/>
      <protection/>
    </xf>
    <xf numFmtId="0" fontId="5" fillId="0" borderId="10" xfId="53" applyNumberFormat="1" applyFont="1" applyFill="1" applyBorder="1" applyAlignment="1">
      <alignment horizontal="center" vertical="center"/>
      <protection/>
    </xf>
    <xf numFmtId="0" fontId="2" fillId="0" borderId="10" xfId="53" applyNumberFormat="1" applyFont="1" applyFill="1" applyBorder="1" applyAlignment="1">
      <alignment horizontal="center" vertical="center"/>
      <protection/>
    </xf>
    <xf numFmtId="0" fontId="11" fillId="0" borderId="10" xfId="53" applyNumberFormat="1" applyFont="1" applyFill="1" applyBorder="1" applyAlignment="1">
      <alignment horizontal="center" vertical="center"/>
      <protection/>
    </xf>
    <xf numFmtId="0" fontId="7" fillId="32" borderId="27" xfId="57" applyFont="1" applyFill="1" applyBorder="1" applyAlignment="1">
      <alignment horizontal="center" vertical="center"/>
      <protection/>
    </xf>
    <xf numFmtId="189" fontId="5" fillId="0" borderId="17" xfId="57" applyNumberFormat="1" applyFont="1" applyFill="1" applyBorder="1" applyAlignment="1">
      <alignment horizontal="center" vertical="center"/>
      <protection/>
    </xf>
    <xf numFmtId="189" fontId="4" fillId="0" borderId="17" xfId="57" applyNumberFormat="1" applyFont="1" applyFill="1" applyBorder="1" applyAlignment="1">
      <alignment horizontal="center" vertical="center"/>
      <protection/>
    </xf>
    <xf numFmtId="189" fontId="5" fillId="0" borderId="18" xfId="57" applyNumberFormat="1" applyFont="1" applyFill="1" applyBorder="1" applyAlignment="1">
      <alignment horizontal="center" vertical="center"/>
      <protection/>
    </xf>
    <xf numFmtId="189" fontId="4" fillId="0" borderId="0" xfId="57" applyNumberFormat="1" applyFont="1" applyFill="1" applyBorder="1" applyAlignment="1">
      <alignment horizontal="center" vertical="center"/>
      <protection/>
    </xf>
    <xf numFmtId="189" fontId="5" fillId="0" borderId="0" xfId="57" applyNumberFormat="1" applyFont="1" applyFill="1" applyBorder="1" applyAlignment="1">
      <alignment horizontal="center" vertical="center"/>
      <protection/>
    </xf>
    <xf numFmtId="0" fontId="2" fillId="33" borderId="36" xfId="57" applyFont="1" applyFill="1" applyBorder="1" applyAlignment="1">
      <alignment horizontal="center" vertical="center"/>
      <protection/>
    </xf>
    <xf numFmtId="0" fontId="5" fillId="33" borderId="37" xfId="57" applyFont="1" applyFill="1" applyBorder="1" applyAlignment="1">
      <alignment horizontal="center" vertical="center"/>
      <protection/>
    </xf>
    <xf numFmtId="0" fontId="5" fillId="33" borderId="38" xfId="57" applyFont="1" applyFill="1" applyBorder="1" applyAlignment="1">
      <alignment horizontal="center" vertical="center"/>
      <protection/>
    </xf>
    <xf numFmtId="0" fontId="5" fillId="33" borderId="39" xfId="57" applyFont="1" applyFill="1" applyBorder="1" applyAlignment="1">
      <alignment horizontal="center" vertical="center"/>
      <protection/>
    </xf>
    <xf numFmtId="0" fontId="2" fillId="33" borderId="12" xfId="57" applyFont="1" applyFill="1" applyBorder="1" applyAlignment="1">
      <alignment horizontal="center" vertical="center"/>
      <protection/>
    </xf>
    <xf numFmtId="0" fontId="5" fillId="33" borderId="19" xfId="57" applyFont="1" applyFill="1" applyBorder="1" applyAlignment="1">
      <alignment horizontal="center" vertical="center"/>
      <protection/>
    </xf>
    <xf numFmtId="0" fontId="5" fillId="33" borderId="16" xfId="57" applyFont="1" applyFill="1" applyBorder="1" applyAlignment="1">
      <alignment horizontal="center" vertical="center"/>
      <protection/>
    </xf>
    <xf numFmtId="0" fontId="5" fillId="33" borderId="20" xfId="57" applyFont="1" applyFill="1" applyBorder="1" applyAlignment="1">
      <alignment horizontal="center" vertical="center"/>
      <protection/>
    </xf>
    <xf numFmtId="0" fontId="2" fillId="33" borderId="40" xfId="57" applyFont="1" applyFill="1" applyBorder="1" applyAlignment="1">
      <alignment horizontal="center" vertical="center"/>
      <protection/>
    </xf>
    <xf numFmtId="0" fontId="5" fillId="33" borderId="30" xfId="57" applyFont="1" applyFill="1" applyBorder="1" applyAlignment="1">
      <alignment horizontal="center" vertical="center"/>
      <protection/>
    </xf>
    <xf numFmtId="0" fontId="2" fillId="33" borderId="35" xfId="57" applyFont="1" applyFill="1" applyBorder="1" applyAlignment="1">
      <alignment horizontal="center" vertical="center"/>
      <protection/>
    </xf>
    <xf numFmtId="0" fontId="5" fillId="33" borderId="34" xfId="57" applyFont="1" applyFill="1" applyBorder="1" applyAlignment="1">
      <alignment horizontal="center" vertical="center"/>
      <protection/>
    </xf>
    <xf numFmtId="0" fontId="5" fillId="33" borderId="21" xfId="57" applyFont="1" applyFill="1" applyBorder="1" applyAlignment="1">
      <alignment horizontal="center" vertical="center"/>
      <protection/>
    </xf>
    <xf numFmtId="0" fontId="5" fillId="33" borderId="22" xfId="57" applyFont="1" applyFill="1" applyBorder="1" applyAlignment="1">
      <alignment horizontal="center" vertical="center"/>
      <protection/>
    </xf>
    <xf numFmtId="0" fontId="2" fillId="33" borderId="41" xfId="57" applyFont="1" applyFill="1" applyBorder="1" applyAlignment="1">
      <alignment horizontal="center" vertical="center"/>
      <protection/>
    </xf>
    <xf numFmtId="0" fontId="5" fillId="33" borderId="42" xfId="57" applyFont="1" applyFill="1" applyBorder="1" applyAlignment="1">
      <alignment horizontal="center" vertical="center"/>
      <protection/>
    </xf>
    <xf numFmtId="0" fontId="5" fillId="33" borderId="17" xfId="57" applyFont="1" applyFill="1" applyBorder="1" applyAlignment="1">
      <alignment horizontal="center" vertical="center"/>
      <protection/>
    </xf>
    <xf numFmtId="0" fontId="5" fillId="33" borderId="18" xfId="57" applyFont="1" applyFill="1" applyBorder="1" applyAlignment="1">
      <alignment horizontal="center" vertical="center"/>
      <protection/>
    </xf>
    <xf numFmtId="0" fontId="5" fillId="0" borderId="15" xfId="57" applyFont="1" applyFill="1" applyBorder="1" applyAlignment="1">
      <alignment horizontal="center" vertical="center"/>
      <protection/>
    </xf>
    <xf numFmtId="49" fontId="2" fillId="0" borderId="10" xfId="53" applyNumberFormat="1" applyFont="1" applyFill="1" applyBorder="1" applyAlignment="1">
      <alignment horizontal="center" vertical="center"/>
      <protection/>
    </xf>
    <xf numFmtId="0" fontId="2" fillId="0" borderId="10" xfId="53" applyNumberFormat="1" applyFont="1" applyFill="1" applyBorder="1" applyAlignment="1">
      <alignment horizontal="center" vertical="center"/>
      <protection/>
    </xf>
    <xf numFmtId="0" fontId="11" fillId="0" borderId="10" xfId="53" applyNumberFormat="1" applyFont="1" applyFill="1" applyBorder="1" applyAlignment="1">
      <alignment horizontal="center" vertical="center"/>
      <protection/>
    </xf>
    <xf numFmtId="0" fontId="5" fillId="33" borderId="10" xfId="57" applyFont="1" applyFill="1" applyBorder="1" applyAlignment="1">
      <alignment horizontal="center" vertical="center"/>
      <protection/>
    </xf>
    <xf numFmtId="1" fontId="2" fillId="0" borderId="10" xfId="53" applyNumberFormat="1" applyFont="1" applyFill="1" applyBorder="1" applyAlignment="1">
      <alignment horizontal="center" vertical="center"/>
      <protection/>
    </xf>
    <xf numFmtId="0" fontId="2" fillId="33" borderId="34" xfId="57" applyFont="1" applyFill="1" applyBorder="1" applyAlignment="1">
      <alignment horizontal="center" vertical="center"/>
      <protection/>
    </xf>
    <xf numFmtId="49" fontId="2" fillId="0" borderId="16" xfId="53" applyNumberFormat="1" applyFont="1" applyFill="1" applyBorder="1" applyAlignment="1">
      <alignment horizontal="center" vertical="center"/>
      <protection/>
    </xf>
    <xf numFmtId="0" fontId="8" fillId="0" borderId="16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5" fillId="0" borderId="16" xfId="57" applyNumberFormat="1" applyFont="1" applyFill="1" applyBorder="1" applyAlignment="1">
      <alignment horizontal="center" vertical="center"/>
      <protection/>
    </xf>
    <xf numFmtId="0" fontId="4" fillId="0" borderId="16" xfId="57" applyNumberFormat="1" applyFont="1" applyFill="1" applyBorder="1" applyAlignment="1">
      <alignment horizontal="center" vertical="center"/>
      <protection/>
    </xf>
    <xf numFmtId="0" fontId="8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2" fillId="33" borderId="13" xfId="57" applyFont="1" applyFill="1" applyBorder="1" applyAlignment="1">
      <alignment horizontal="center" vertical="center"/>
      <protection/>
    </xf>
    <xf numFmtId="0" fontId="2" fillId="32" borderId="43" xfId="57" applyFont="1" applyFill="1" applyBorder="1" applyAlignment="1">
      <alignment horizontal="center" vertical="center" wrapText="1"/>
      <protection/>
    </xf>
    <xf numFmtId="0" fontId="5" fillId="33" borderId="14" xfId="57" applyFont="1" applyFill="1" applyBorder="1" applyAlignment="1">
      <alignment horizontal="center" vertical="center"/>
      <protection/>
    </xf>
    <xf numFmtId="0" fontId="5" fillId="33" borderId="15" xfId="57" applyFont="1" applyFill="1" applyBorder="1" applyAlignment="1">
      <alignment horizontal="center" vertical="center"/>
      <protection/>
    </xf>
    <xf numFmtId="0" fontId="7" fillId="32" borderId="43" xfId="57" applyFont="1" applyFill="1" applyBorder="1" applyAlignment="1">
      <alignment horizontal="center" vertical="center"/>
      <protection/>
    </xf>
    <xf numFmtId="2" fontId="4" fillId="0" borderId="44" xfId="57" applyNumberFormat="1" applyFont="1" applyFill="1" applyBorder="1" applyAlignment="1">
      <alignment horizontal="center" vertical="center"/>
      <protection/>
    </xf>
    <xf numFmtId="2" fontId="4" fillId="0" borderId="23" xfId="57" applyNumberFormat="1" applyFont="1" applyFill="1" applyBorder="1" applyAlignment="1">
      <alignment horizontal="center" vertical="center"/>
      <protection/>
    </xf>
    <xf numFmtId="0" fontId="5" fillId="33" borderId="45" xfId="57" applyFont="1" applyFill="1" applyBorder="1" applyAlignment="1">
      <alignment horizontal="center" vertical="center"/>
      <protection/>
    </xf>
    <xf numFmtId="0" fontId="2" fillId="32" borderId="35" xfId="57" applyFont="1" applyFill="1" applyBorder="1" applyAlignment="1">
      <alignment horizontal="center" vertical="center" wrapText="1"/>
      <protection/>
    </xf>
    <xf numFmtId="189" fontId="5" fillId="32" borderId="21" xfId="57" applyNumberFormat="1" applyFont="1" applyFill="1" applyBorder="1" applyAlignment="1">
      <alignment horizontal="center" vertical="center"/>
      <protection/>
    </xf>
    <xf numFmtId="189" fontId="4" fillId="32" borderId="21" xfId="57" applyNumberFormat="1" applyFont="1" applyFill="1" applyBorder="1" applyAlignment="1">
      <alignment horizontal="center" vertical="center"/>
      <protection/>
    </xf>
    <xf numFmtId="189" fontId="5" fillId="32" borderId="22" xfId="57" applyNumberFormat="1" applyFont="1" applyFill="1" applyBorder="1" applyAlignment="1">
      <alignment horizontal="center" vertical="center"/>
      <protection/>
    </xf>
    <xf numFmtId="0" fontId="11" fillId="0" borderId="10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11" fillId="0" borderId="10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189" fontId="11" fillId="0" borderId="10" xfId="57" applyNumberFormat="1" applyFont="1" applyFill="1" applyBorder="1" applyAlignment="1">
      <alignment horizontal="center" vertical="center"/>
      <protection/>
    </xf>
    <xf numFmtId="189" fontId="2" fillId="0" borderId="10" xfId="57" applyNumberFormat="1" applyFont="1" applyFill="1" applyBorder="1" applyAlignment="1">
      <alignment horizontal="center" vertical="center"/>
      <protection/>
    </xf>
    <xf numFmtId="189" fontId="11" fillId="0" borderId="15" xfId="57" applyNumberFormat="1" applyFont="1" applyFill="1" applyBorder="1" applyAlignment="1">
      <alignment horizontal="center" vertical="center"/>
      <protection/>
    </xf>
    <xf numFmtId="0" fontId="11" fillId="0" borderId="15" xfId="57" applyFont="1" applyFill="1" applyBorder="1" applyAlignment="1">
      <alignment horizontal="center" vertical="center"/>
      <protection/>
    </xf>
    <xf numFmtId="0" fontId="2" fillId="33" borderId="46" xfId="57" applyFont="1" applyFill="1" applyBorder="1" applyAlignment="1">
      <alignment horizontal="center" vertical="center"/>
      <protection/>
    </xf>
    <xf numFmtId="0" fontId="2" fillId="32" borderId="47" xfId="57" applyFont="1" applyFill="1" applyBorder="1" applyAlignment="1">
      <alignment horizontal="center" vertical="center" wrapText="1"/>
      <protection/>
    </xf>
    <xf numFmtId="0" fontId="2" fillId="32" borderId="48" xfId="57" applyFont="1" applyFill="1" applyBorder="1" applyAlignment="1">
      <alignment horizontal="center" vertical="center" wrapText="1"/>
      <protection/>
    </xf>
    <xf numFmtId="0" fontId="2" fillId="32" borderId="49" xfId="57" applyFont="1" applyFill="1" applyBorder="1" applyAlignment="1">
      <alignment horizontal="center" vertical="center" wrapText="1"/>
      <protection/>
    </xf>
    <xf numFmtId="0" fontId="2" fillId="0" borderId="14" xfId="57" applyFont="1" applyFill="1" applyBorder="1" applyAlignment="1">
      <alignment horizontal="center" vertical="center"/>
      <protection/>
    </xf>
    <xf numFmtId="189" fontId="2" fillId="0" borderId="14" xfId="57" applyNumberFormat="1" applyFont="1" applyFill="1" applyBorder="1" applyAlignment="1">
      <alignment horizontal="center" vertical="center"/>
      <protection/>
    </xf>
    <xf numFmtId="0" fontId="2" fillId="0" borderId="14" xfId="53" applyNumberFormat="1" applyFont="1" applyFill="1" applyBorder="1" applyAlignment="1">
      <alignment horizontal="center" vertical="center"/>
      <protection/>
    </xf>
    <xf numFmtId="0" fontId="8" fillId="0" borderId="19" xfId="0" applyFont="1" applyFill="1" applyBorder="1" applyAlignment="1">
      <alignment horizontal="center" vertical="center" wrapText="1"/>
    </xf>
    <xf numFmtId="0" fontId="2" fillId="0" borderId="16" xfId="57" applyFont="1" applyFill="1" applyBorder="1" applyAlignment="1">
      <alignment horizontal="center" vertical="center"/>
      <protection/>
    </xf>
    <xf numFmtId="0" fontId="5" fillId="0" borderId="16" xfId="0" applyFont="1" applyFill="1" applyBorder="1" applyAlignment="1">
      <alignment horizontal="center" vertical="center" wrapText="1"/>
    </xf>
    <xf numFmtId="189" fontId="2" fillId="0" borderId="10" xfId="57" applyNumberFormat="1" applyFont="1" applyFill="1" applyBorder="1" applyAlignment="1">
      <alignment horizontal="center" vertical="center"/>
      <protection/>
    </xf>
    <xf numFmtId="2" fontId="11" fillId="0" borderId="10" xfId="57" applyNumberFormat="1" applyFont="1" applyFill="1" applyBorder="1" applyAlignment="1">
      <alignment horizontal="center" vertical="center"/>
      <protection/>
    </xf>
    <xf numFmtId="2" fontId="2" fillId="0" borderId="10" xfId="57" applyNumberFormat="1" applyFont="1" applyFill="1" applyBorder="1" applyAlignment="1">
      <alignment horizontal="center" vertical="center"/>
      <protection/>
    </xf>
    <xf numFmtId="2" fontId="2" fillId="0" borderId="15" xfId="57" applyNumberFormat="1" applyFont="1" applyFill="1" applyBorder="1" applyAlignment="1">
      <alignment horizontal="center" vertical="center"/>
      <protection/>
    </xf>
    <xf numFmtId="189" fontId="11" fillId="0" borderId="10" xfId="57" applyNumberFormat="1" applyFont="1" applyFill="1" applyBorder="1" applyAlignment="1">
      <alignment horizontal="center" vertical="center"/>
      <protection/>
    </xf>
    <xf numFmtId="2" fontId="2" fillId="0" borderId="10" xfId="57" applyNumberFormat="1" applyFont="1" applyFill="1" applyBorder="1" applyAlignment="1">
      <alignment horizontal="center" vertical="center"/>
      <protection/>
    </xf>
    <xf numFmtId="2" fontId="11" fillId="0" borderId="10" xfId="57" applyNumberFormat="1" applyFont="1" applyFill="1" applyBorder="1" applyAlignment="1">
      <alignment horizontal="center" vertical="center"/>
      <protection/>
    </xf>
    <xf numFmtId="189" fontId="2" fillId="32" borderId="10" xfId="57" applyNumberFormat="1" applyFont="1" applyFill="1" applyBorder="1" applyAlignment="1">
      <alignment horizontal="center" vertical="center"/>
      <protection/>
    </xf>
    <xf numFmtId="189" fontId="11" fillId="32" borderId="10" xfId="57" applyNumberFormat="1" applyFont="1" applyFill="1" applyBorder="1" applyAlignment="1">
      <alignment horizontal="center" vertical="center"/>
      <protection/>
    </xf>
    <xf numFmtId="189" fontId="11" fillId="32" borderId="10" xfId="57" applyNumberFormat="1" applyFont="1" applyFill="1" applyBorder="1" applyAlignment="1">
      <alignment horizontal="center" vertical="center"/>
      <protection/>
    </xf>
    <xf numFmtId="189" fontId="11" fillId="0" borderId="34" xfId="57" applyNumberFormat="1" applyFont="1" applyFill="1" applyBorder="1" applyAlignment="1">
      <alignment horizontal="center" vertical="center"/>
      <protection/>
    </xf>
    <xf numFmtId="2" fontId="11" fillId="0" borderId="14" xfId="57" applyNumberFormat="1" applyFont="1" applyFill="1" applyBorder="1" applyAlignment="1">
      <alignment horizontal="center" vertical="center"/>
      <protection/>
    </xf>
    <xf numFmtId="189" fontId="11" fillId="0" borderId="14" xfId="57" applyNumberFormat="1" applyFont="1" applyFill="1" applyBorder="1" applyAlignment="1">
      <alignment horizontal="center" vertical="center"/>
      <protection/>
    </xf>
    <xf numFmtId="189" fontId="2" fillId="0" borderId="21" xfId="57" applyNumberFormat="1" applyFont="1" applyFill="1" applyBorder="1" applyAlignment="1">
      <alignment horizontal="center" vertical="center"/>
      <protection/>
    </xf>
    <xf numFmtId="189" fontId="11" fillId="0" borderId="21" xfId="57" applyNumberFormat="1" applyFont="1" applyFill="1" applyBorder="1" applyAlignment="1">
      <alignment horizontal="center" vertical="center"/>
      <protection/>
    </xf>
    <xf numFmtId="0" fontId="2" fillId="0" borderId="21" xfId="57" applyFont="1" applyFill="1" applyBorder="1" applyAlignment="1">
      <alignment horizontal="center" vertical="center"/>
      <protection/>
    </xf>
    <xf numFmtId="189" fontId="2" fillId="0" borderId="22" xfId="57" applyNumberFormat="1" applyFont="1" applyFill="1" applyBorder="1" applyAlignment="1">
      <alignment horizontal="center" vertical="center"/>
      <protection/>
    </xf>
    <xf numFmtId="189" fontId="2" fillId="32" borderId="15" xfId="57" applyNumberFormat="1" applyFont="1" applyFill="1" applyBorder="1" applyAlignment="1">
      <alignment horizontal="center" vertical="center"/>
      <protection/>
    </xf>
    <xf numFmtId="0" fontId="2" fillId="32" borderId="0" xfId="57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57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49" fontId="2" fillId="0" borderId="0" xfId="53" applyNumberFormat="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14" xfId="57" applyFont="1" applyFill="1" applyBorder="1" applyAlignment="1">
      <alignment horizontal="center" vertical="center"/>
      <protection/>
    </xf>
    <xf numFmtId="0" fontId="8" fillId="0" borderId="19" xfId="0" applyFont="1" applyFill="1" applyBorder="1" applyAlignment="1">
      <alignment horizontal="center" vertical="top" wrapText="1"/>
    </xf>
    <xf numFmtId="2" fontId="5" fillId="0" borderId="10" xfId="66" applyNumberFormat="1" applyFont="1" applyFill="1" applyBorder="1" applyAlignment="1">
      <alignment horizontal="center" vertical="center"/>
    </xf>
    <xf numFmtId="189" fontId="4" fillId="0" borderId="10" xfId="58" applyNumberFormat="1" applyFont="1" applyFill="1" applyBorder="1" applyAlignment="1">
      <alignment horizontal="center" vertical="center"/>
      <protection/>
    </xf>
    <xf numFmtId="189" fontId="5" fillId="0" borderId="10" xfId="58" applyNumberFormat="1" applyFont="1" applyFill="1" applyBorder="1" applyAlignment="1">
      <alignment horizontal="center" vertical="center"/>
      <protection/>
    </xf>
    <xf numFmtId="2" fontId="4" fillId="32" borderId="10" xfId="58" applyNumberFormat="1" applyFont="1" applyFill="1" applyBorder="1" applyAlignment="1">
      <alignment horizontal="center" vertical="center"/>
      <protection/>
    </xf>
    <xf numFmtId="2" fontId="5" fillId="32" borderId="10" xfId="58" applyNumberFormat="1" applyFont="1" applyFill="1" applyBorder="1" applyAlignment="1">
      <alignment horizontal="center" vertical="center"/>
      <protection/>
    </xf>
    <xf numFmtId="2" fontId="5" fillId="32" borderId="15" xfId="58" applyNumberFormat="1" applyFont="1" applyFill="1" applyBorder="1" applyAlignment="1">
      <alignment horizontal="center" vertical="center"/>
      <protection/>
    </xf>
    <xf numFmtId="0" fontId="13" fillId="0" borderId="10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/>
      <protection/>
    </xf>
    <xf numFmtId="0" fontId="13" fillId="0" borderId="10" xfId="58" applyNumberFormat="1" applyFont="1" applyFill="1" applyBorder="1" applyAlignment="1">
      <alignment horizontal="center" vertical="center"/>
      <protection/>
    </xf>
    <xf numFmtId="0" fontId="14" fillId="0" borderId="10" xfId="58" applyNumberFormat="1" applyFont="1" applyFill="1" applyBorder="1" applyAlignment="1">
      <alignment horizontal="center" vertical="center"/>
      <protection/>
    </xf>
    <xf numFmtId="0" fontId="13" fillId="0" borderId="15" xfId="58" applyFont="1" applyFill="1" applyBorder="1" applyAlignment="1">
      <alignment horizontal="center" vertical="center"/>
      <protection/>
    </xf>
    <xf numFmtId="189" fontId="13" fillId="0" borderId="10" xfId="58" applyNumberFormat="1" applyFont="1" applyFill="1" applyBorder="1" applyAlignment="1">
      <alignment horizontal="center" vertical="center"/>
      <protection/>
    </xf>
    <xf numFmtId="189" fontId="14" fillId="0" borderId="10" xfId="58" applyNumberFormat="1" applyFont="1" applyFill="1" applyBorder="1" applyAlignment="1">
      <alignment horizontal="center" vertical="center"/>
      <protection/>
    </xf>
    <xf numFmtId="189" fontId="14" fillId="0" borderId="15" xfId="58" applyNumberFormat="1" applyFont="1" applyFill="1" applyBorder="1" applyAlignment="1">
      <alignment horizontal="center" vertical="center"/>
      <protection/>
    </xf>
    <xf numFmtId="189" fontId="13" fillId="0" borderId="15" xfId="58" applyNumberFormat="1" applyFont="1" applyFill="1" applyBorder="1" applyAlignment="1">
      <alignment horizontal="center" vertical="center"/>
      <protection/>
    </xf>
    <xf numFmtId="2" fontId="14" fillId="0" borderId="10" xfId="58" applyNumberFormat="1" applyFont="1" applyFill="1" applyBorder="1" applyAlignment="1">
      <alignment horizontal="center" vertical="center"/>
      <protection/>
    </xf>
    <xf numFmtId="2" fontId="13" fillId="0" borderId="10" xfId="58" applyNumberFormat="1" applyFont="1" applyFill="1" applyBorder="1" applyAlignment="1">
      <alignment horizontal="center" vertical="center"/>
      <protection/>
    </xf>
    <xf numFmtId="1" fontId="14" fillId="0" borderId="10" xfId="53" applyNumberFormat="1" applyFont="1" applyFill="1" applyBorder="1" applyAlignment="1">
      <alignment horizontal="center" vertical="center"/>
      <protection/>
    </xf>
    <xf numFmtId="1" fontId="14" fillId="0" borderId="10" xfId="53" applyNumberFormat="1" applyFont="1" applyFill="1" applyBorder="1" applyAlignment="1">
      <alignment horizontal="center" vertical="center"/>
      <protection/>
    </xf>
    <xf numFmtId="1" fontId="13" fillId="0" borderId="10" xfId="53" applyNumberFormat="1" applyFont="1" applyFill="1" applyBorder="1" applyAlignment="1">
      <alignment horizontal="center" vertical="center"/>
      <protection/>
    </xf>
    <xf numFmtId="1" fontId="14" fillId="0" borderId="10" xfId="58" applyNumberFormat="1" applyFont="1" applyFill="1" applyBorder="1" applyAlignment="1">
      <alignment horizontal="center" vertical="center"/>
      <protection/>
    </xf>
    <xf numFmtId="1" fontId="13" fillId="0" borderId="10" xfId="58" applyNumberFormat="1" applyFont="1" applyFill="1" applyBorder="1" applyAlignment="1">
      <alignment horizontal="center" vertical="center"/>
      <protection/>
    </xf>
    <xf numFmtId="1" fontId="13" fillId="0" borderId="10" xfId="53" applyNumberFormat="1" applyFont="1" applyFill="1" applyBorder="1" applyAlignment="1">
      <alignment horizontal="center" vertical="center"/>
      <protection/>
    </xf>
    <xf numFmtId="1" fontId="13" fillId="0" borderId="15" xfId="58" applyNumberFormat="1" applyFont="1" applyFill="1" applyBorder="1" applyAlignment="1">
      <alignment horizontal="center" vertical="center"/>
      <protection/>
    </xf>
    <xf numFmtId="2" fontId="14" fillId="0" borderId="15" xfId="58" applyNumberFormat="1" applyFont="1" applyFill="1" applyBorder="1" applyAlignment="1">
      <alignment horizontal="center" vertical="center"/>
      <protection/>
    </xf>
    <xf numFmtId="189" fontId="13" fillId="0" borderId="34" xfId="58" applyNumberFormat="1" applyFont="1" applyFill="1" applyBorder="1" applyAlignment="1">
      <alignment horizontal="center" vertical="center"/>
      <protection/>
    </xf>
    <xf numFmtId="2" fontId="14" fillId="0" borderId="14" xfId="58" applyNumberFormat="1" applyFont="1" applyFill="1" applyBorder="1" applyAlignment="1">
      <alignment horizontal="center" vertical="center"/>
      <protection/>
    </xf>
    <xf numFmtId="189" fontId="13" fillId="0" borderId="14" xfId="58" applyNumberFormat="1" applyFont="1" applyFill="1" applyBorder="1" applyAlignment="1">
      <alignment horizontal="center" vertical="center"/>
      <protection/>
    </xf>
    <xf numFmtId="189" fontId="14" fillId="0" borderId="21" xfId="58" applyNumberFormat="1" applyFont="1" applyFill="1" applyBorder="1" applyAlignment="1">
      <alignment horizontal="center" vertical="center"/>
      <protection/>
    </xf>
    <xf numFmtId="189" fontId="13" fillId="0" borderId="21" xfId="58" applyNumberFormat="1" applyFont="1" applyFill="1" applyBorder="1" applyAlignment="1">
      <alignment horizontal="center" vertical="center"/>
      <protection/>
    </xf>
    <xf numFmtId="0" fontId="14" fillId="0" borderId="21" xfId="58" applyFont="1" applyFill="1" applyBorder="1" applyAlignment="1">
      <alignment horizontal="center" vertical="center"/>
      <protection/>
    </xf>
    <xf numFmtId="189" fontId="14" fillId="0" borderId="21" xfId="58" applyNumberFormat="1" applyFont="1" applyFill="1" applyBorder="1" applyAlignment="1" quotePrefix="1">
      <alignment horizontal="center" vertical="center"/>
      <protection/>
    </xf>
    <xf numFmtId="189" fontId="14" fillId="0" borderId="22" xfId="58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Alignment="1">
      <alignment/>
    </xf>
    <xf numFmtId="0" fontId="5" fillId="33" borderId="25" xfId="57" applyFont="1" applyFill="1" applyBorder="1" applyAlignment="1">
      <alignment horizontal="center" vertical="center"/>
      <protection/>
    </xf>
    <xf numFmtId="0" fontId="14" fillId="0" borderId="29" xfId="58" applyNumberFormat="1" applyFont="1" applyFill="1" applyBorder="1" applyAlignment="1">
      <alignment horizontal="center" vertical="center"/>
      <protection/>
    </xf>
    <xf numFmtId="189" fontId="14" fillId="0" borderId="29" xfId="58" applyNumberFormat="1" applyFont="1" applyFill="1" applyBorder="1" applyAlignment="1">
      <alignment horizontal="center" vertical="center"/>
      <protection/>
    </xf>
    <xf numFmtId="1" fontId="14" fillId="0" borderId="29" xfId="53" applyNumberFormat="1" applyFont="1" applyFill="1" applyBorder="1" applyAlignment="1">
      <alignment horizontal="center" vertical="center"/>
      <protection/>
    </xf>
    <xf numFmtId="0" fontId="8" fillId="0" borderId="30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45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52" xfId="0" applyNumberFormat="1" applyBorder="1" applyAlignment="1">
      <alignment horizontal="center" vertical="center"/>
    </xf>
    <xf numFmtId="1" fontId="0" fillId="0" borderId="45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50" xfId="0" applyNumberFormat="1" applyBorder="1" applyAlignment="1">
      <alignment horizontal="center" vertical="center"/>
    </xf>
    <xf numFmtId="1" fontId="0" fillId="0" borderId="53" xfId="0" applyNumberFormat="1" applyBorder="1" applyAlignment="1">
      <alignment horizontal="center" vertical="center"/>
    </xf>
    <xf numFmtId="1" fontId="0" fillId="0" borderId="34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7" xfId="0" applyNumberFormat="1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64" fillId="0" borderId="10" xfId="0" applyFont="1" applyBorder="1" applyAlignment="1">
      <alignment horizontal="left" vertical="center"/>
    </xf>
    <xf numFmtId="0" fontId="64" fillId="34" borderId="10" xfId="0" applyFont="1" applyFill="1" applyBorder="1" applyAlignment="1">
      <alignment horizontal="left" vertical="center"/>
    </xf>
    <xf numFmtId="0" fontId="64" fillId="35" borderId="10" xfId="0" applyFont="1" applyFill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64" fillId="0" borderId="56" xfId="0" applyFont="1" applyBorder="1" applyAlignment="1">
      <alignment horizontal="left" vertical="center"/>
    </xf>
    <xf numFmtId="0" fontId="66" fillId="0" borderId="10" xfId="0" applyFont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64" fillId="35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56" xfId="0" applyFont="1" applyBorder="1" applyAlignment="1">
      <alignment horizontal="center" vertical="center" wrapText="1"/>
    </xf>
    <xf numFmtId="0" fontId="64" fillId="35" borderId="10" xfId="0" applyFont="1" applyFill="1" applyBorder="1" applyAlignment="1">
      <alignment horizontal="center" vertical="center"/>
    </xf>
    <xf numFmtId="1" fontId="67" fillId="34" borderId="10" xfId="0" applyNumberFormat="1" applyFont="1" applyFill="1" applyBorder="1" applyAlignment="1">
      <alignment horizontal="center" vertical="center"/>
    </xf>
    <xf numFmtId="0" fontId="64" fillId="0" borderId="23" xfId="0" applyFont="1" applyBorder="1" applyAlignment="1">
      <alignment horizontal="left" vertical="center"/>
    </xf>
    <xf numFmtId="0" fontId="64" fillId="34" borderId="23" xfId="0" applyFont="1" applyFill="1" applyBorder="1" applyAlignment="1">
      <alignment horizontal="left" vertical="center"/>
    </xf>
    <xf numFmtId="0" fontId="64" fillId="35" borderId="23" xfId="0" applyFont="1" applyFill="1" applyBorder="1" applyAlignment="1">
      <alignment horizontal="left" vertical="center"/>
    </xf>
    <xf numFmtId="0" fontId="65" fillId="0" borderId="23" xfId="0" applyFont="1" applyBorder="1" applyAlignment="1">
      <alignment horizontal="left" vertical="center"/>
    </xf>
    <xf numFmtId="1" fontId="67" fillId="34" borderId="37" xfId="0" applyNumberFormat="1" applyFont="1" applyFill="1" applyBorder="1" applyAlignment="1">
      <alignment horizontal="center" vertical="center"/>
    </xf>
    <xf numFmtId="1" fontId="67" fillId="34" borderId="38" xfId="0" applyNumberFormat="1" applyFont="1" applyFill="1" applyBorder="1" applyAlignment="1">
      <alignment horizontal="center" vertical="center"/>
    </xf>
    <xf numFmtId="0" fontId="64" fillId="35" borderId="23" xfId="0" applyFont="1" applyFill="1" applyBorder="1" applyAlignment="1">
      <alignment horizontal="center" vertical="center"/>
    </xf>
    <xf numFmtId="0" fontId="64" fillId="0" borderId="37" xfId="0" applyFont="1" applyBorder="1" applyAlignment="1">
      <alignment horizontal="left" vertical="center"/>
    </xf>
    <xf numFmtId="0" fontId="64" fillId="0" borderId="38" xfId="0" applyFont="1" applyBorder="1" applyAlignment="1">
      <alignment horizontal="left" vertical="center"/>
    </xf>
    <xf numFmtId="0" fontId="64" fillId="34" borderId="38" xfId="0" applyFont="1" applyFill="1" applyBorder="1" applyAlignment="1">
      <alignment horizontal="left" vertical="center"/>
    </xf>
    <xf numFmtId="0" fontId="65" fillId="0" borderId="38" xfId="0" applyFont="1" applyBorder="1" applyAlignment="1">
      <alignment horizontal="left" vertical="center"/>
    </xf>
    <xf numFmtId="0" fontId="64" fillId="0" borderId="23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64" fillId="34" borderId="38" xfId="0" applyFont="1" applyFill="1" applyBorder="1" applyAlignment="1">
      <alignment horizontal="center" vertical="center"/>
    </xf>
    <xf numFmtId="1" fontId="0" fillId="0" borderId="44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57" xfId="0" applyNumberFormat="1" applyBorder="1" applyAlignment="1">
      <alignment horizontal="center"/>
    </xf>
    <xf numFmtId="0" fontId="64" fillId="0" borderId="38" xfId="0" applyFont="1" applyFill="1" applyBorder="1" applyAlignment="1">
      <alignment horizontal="center" vertical="center" wrapText="1"/>
    </xf>
    <xf numFmtId="0" fontId="64" fillId="34" borderId="38" xfId="0" applyFont="1" applyFill="1" applyBorder="1" applyAlignment="1">
      <alignment horizontal="center" vertical="center" wrapText="1"/>
    </xf>
    <xf numFmtId="0" fontId="64" fillId="0" borderId="38" xfId="0" applyFont="1" applyBorder="1" applyAlignment="1">
      <alignment horizontal="center" vertical="center" wrapText="1"/>
    </xf>
    <xf numFmtId="0" fontId="65" fillId="0" borderId="38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64" fillId="0" borderId="29" xfId="0" applyFont="1" applyBorder="1" applyAlignment="1">
      <alignment horizontal="center" vertical="center" wrapText="1"/>
    </xf>
    <xf numFmtId="0" fontId="64" fillId="35" borderId="17" xfId="0" applyFont="1" applyFill="1" applyBorder="1" applyAlignment="1">
      <alignment horizontal="left" vertical="center"/>
    </xf>
    <xf numFmtId="0" fontId="64" fillId="0" borderId="58" xfId="0" applyFont="1" applyBorder="1" applyAlignment="1">
      <alignment horizontal="left" vertical="center"/>
    </xf>
    <xf numFmtId="0" fontId="64" fillId="0" borderId="26" xfId="0" applyFont="1" applyBorder="1" applyAlignment="1">
      <alignment horizontal="center" vertical="center" wrapText="1"/>
    </xf>
    <xf numFmtId="0" fontId="64" fillId="35" borderId="58" xfId="0" applyFont="1" applyFill="1" applyBorder="1" applyAlignment="1">
      <alignment horizontal="left" vertical="center"/>
    </xf>
    <xf numFmtId="0" fontId="64" fillId="0" borderId="58" xfId="0" applyFont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1" fontId="67" fillId="34" borderId="56" xfId="0" applyNumberFormat="1" applyFont="1" applyFill="1" applyBorder="1" applyAlignment="1">
      <alignment horizontal="center" vertical="center"/>
    </xf>
    <xf numFmtId="0" fontId="65" fillId="35" borderId="17" xfId="0" applyFont="1" applyFill="1" applyBorder="1" applyAlignment="1">
      <alignment horizontal="left" vertical="center"/>
    </xf>
    <xf numFmtId="0" fontId="65" fillId="0" borderId="17" xfId="0" applyFont="1" applyBorder="1" applyAlignment="1">
      <alignment horizontal="left" vertical="center"/>
    </xf>
    <xf numFmtId="2" fontId="64" fillId="0" borderId="10" xfId="0" applyNumberFormat="1" applyFont="1" applyBorder="1" applyAlignment="1">
      <alignment horizontal="center" vertical="center" wrapText="1"/>
    </xf>
    <xf numFmtId="2" fontId="64" fillId="0" borderId="10" xfId="0" applyNumberFormat="1" applyFont="1" applyBorder="1" applyAlignment="1">
      <alignment horizontal="center" vertical="center"/>
    </xf>
    <xf numFmtId="0" fontId="64" fillId="34" borderId="29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1" fontId="67" fillId="34" borderId="14" xfId="0" applyNumberFormat="1" applyFont="1" applyFill="1" applyBorder="1" applyAlignment="1">
      <alignment horizontal="center" vertical="center"/>
    </xf>
    <xf numFmtId="0" fontId="64" fillId="0" borderId="14" xfId="0" applyFont="1" applyBorder="1" applyAlignment="1">
      <alignment horizontal="left" vertical="center"/>
    </xf>
    <xf numFmtId="0" fontId="17" fillId="0" borderId="14" xfId="0" applyFont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/>
    </xf>
    <xf numFmtId="2" fontId="64" fillId="0" borderId="14" xfId="0" applyNumberFormat="1" applyFont="1" applyBorder="1" applyAlignment="1">
      <alignment horizontal="center" vertical="center" wrapText="1"/>
    </xf>
    <xf numFmtId="1" fontId="67" fillId="34" borderId="15" xfId="0" applyNumberFormat="1" applyFont="1" applyFill="1" applyBorder="1" applyAlignment="1">
      <alignment horizontal="center" vertical="center"/>
    </xf>
    <xf numFmtId="0" fontId="17" fillId="35" borderId="15" xfId="0" applyFont="1" applyFill="1" applyBorder="1" applyAlignment="1">
      <alignment horizontal="center" vertical="center" wrapText="1"/>
    </xf>
    <xf numFmtId="0" fontId="64" fillId="35" borderId="15" xfId="0" applyFont="1" applyFill="1" applyBorder="1" applyAlignment="1">
      <alignment horizontal="center" vertical="center" wrapText="1"/>
    </xf>
    <xf numFmtId="2" fontId="64" fillId="0" borderId="15" xfId="0" applyNumberFormat="1" applyFont="1" applyBorder="1" applyAlignment="1">
      <alignment horizontal="center" vertical="center" wrapText="1"/>
    </xf>
    <xf numFmtId="0" fontId="65" fillId="0" borderId="58" xfId="0" applyFont="1" applyBorder="1" applyAlignment="1">
      <alignment horizontal="left" vertical="center"/>
    </xf>
    <xf numFmtId="0" fontId="17" fillId="0" borderId="56" xfId="0" applyFont="1" applyBorder="1" applyAlignment="1">
      <alignment horizontal="center" vertical="center" wrapText="1"/>
    </xf>
    <xf numFmtId="0" fontId="64" fillId="35" borderId="5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189" fontId="16" fillId="0" borderId="10" xfId="55" applyNumberFormat="1" applyFont="1" applyFill="1" applyBorder="1" applyAlignment="1">
      <alignment horizontal="center"/>
      <protection/>
    </xf>
    <xf numFmtId="189" fontId="16" fillId="0" borderId="56" xfId="55" applyNumberFormat="1" applyFont="1" applyFill="1" applyBorder="1" applyAlignment="1">
      <alignment horizontal="center"/>
      <protection/>
    </xf>
    <xf numFmtId="189" fontId="20" fillId="0" borderId="10" xfId="55" applyNumberFormat="1" applyFont="1" applyFill="1" applyBorder="1" applyAlignment="1">
      <alignment horizontal="center"/>
      <protection/>
    </xf>
    <xf numFmtId="189" fontId="16" fillId="0" borderId="29" xfId="55" applyNumberFormat="1" applyFont="1" applyFill="1" applyBorder="1" applyAlignment="1">
      <alignment horizontal="center"/>
      <protection/>
    </xf>
    <xf numFmtId="189" fontId="20" fillId="0" borderId="15" xfId="55" applyNumberFormat="1" applyFont="1" applyFill="1" applyBorder="1" applyAlignment="1">
      <alignment horizontal="center"/>
      <protection/>
    </xf>
    <xf numFmtId="189" fontId="16" fillId="0" borderId="16" xfId="53" applyNumberFormat="1" applyFont="1" applyFill="1" applyBorder="1" applyAlignment="1">
      <alignment horizontal="centerContinuous" vertical="center"/>
      <protection/>
    </xf>
    <xf numFmtId="189" fontId="16" fillId="0" borderId="16" xfId="53" applyNumberFormat="1" applyFont="1" applyFill="1" applyBorder="1" applyAlignment="1">
      <alignment horizontal="center" vertical="center"/>
      <protection/>
    </xf>
    <xf numFmtId="189" fontId="16" fillId="0" borderId="59" xfId="53" applyNumberFormat="1" applyFont="1" applyFill="1" applyBorder="1" applyAlignment="1">
      <alignment horizontal="center" vertical="center"/>
      <protection/>
    </xf>
    <xf numFmtId="189" fontId="20" fillId="0" borderId="16" xfId="53" applyNumberFormat="1" applyFont="1" applyFill="1" applyBorder="1" applyAlignment="1">
      <alignment horizontal="center" vertical="center"/>
      <protection/>
    </xf>
    <xf numFmtId="2" fontId="14" fillId="0" borderId="10" xfId="56" applyNumberFormat="1" applyFont="1" applyFill="1" applyBorder="1" applyAlignment="1">
      <alignment horizontal="center"/>
      <protection/>
    </xf>
    <xf numFmtId="2" fontId="13" fillId="0" borderId="10" xfId="56" applyNumberFormat="1" applyFont="1" applyFill="1" applyBorder="1" applyAlignment="1">
      <alignment horizontal="center"/>
      <protection/>
    </xf>
    <xf numFmtId="2" fontId="13" fillId="0" borderId="21" xfId="56" applyNumberFormat="1" applyFont="1" applyFill="1" applyBorder="1" applyAlignment="1">
      <alignment horizontal="center"/>
      <protection/>
    </xf>
    <xf numFmtId="2" fontId="14" fillId="34" borderId="60" xfId="53" applyNumberFormat="1" applyFont="1" applyFill="1" applyBorder="1" applyAlignment="1">
      <alignment horizontal="center" vertical="center"/>
      <protection/>
    </xf>
    <xf numFmtId="2" fontId="14" fillId="34" borderId="10" xfId="53" applyNumberFormat="1" applyFont="1" applyFill="1" applyBorder="1" applyAlignment="1">
      <alignment horizontal="center" vertical="center"/>
      <protection/>
    </xf>
    <xf numFmtId="2" fontId="14" fillId="34" borderId="10" xfId="58" applyNumberFormat="1" applyFont="1" applyFill="1" applyBorder="1" applyAlignment="1">
      <alignment horizontal="center" vertical="center"/>
      <protection/>
    </xf>
    <xf numFmtId="2" fontId="14" fillId="34" borderId="15" xfId="58" applyNumberFormat="1" applyFont="1" applyFill="1" applyBorder="1" applyAlignment="1">
      <alignment horizontal="center" vertical="center"/>
      <protection/>
    </xf>
    <xf numFmtId="0" fontId="18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49" fontId="14" fillId="34" borderId="10" xfId="53" applyNumberFormat="1" applyFont="1" applyFill="1" applyBorder="1" applyAlignment="1">
      <alignment horizontal="center" vertical="center"/>
      <protection/>
    </xf>
    <xf numFmtId="0" fontId="19" fillId="34" borderId="15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189" fontId="13" fillId="0" borderId="21" xfId="55" applyNumberFormat="1" applyFont="1" applyFill="1" applyBorder="1" applyAlignment="1">
      <alignment horizontal="center"/>
      <protection/>
    </xf>
    <xf numFmtId="189" fontId="14" fillId="0" borderId="21" xfId="55" applyNumberFormat="1" applyFont="1" applyFill="1" applyBorder="1" applyAlignment="1">
      <alignment horizontal="center"/>
      <protection/>
    </xf>
    <xf numFmtId="189" fontId="14" fillId="0" borderId="10" xfId="55" applyNumberFormat="1" applyFont="1" applyFill="1" applyBorder="1" applyAlignment="1">
      <alignment horizontal="center"/>
      <protection/>
    </xf>
    <xf numFmtId="2" fontId="13" fillId="0" borderId="10" xfId="55" applyNumberFormat="1" applyFont="1" applyFill="1" applyBorder="1" applyAlignment="1">
      <alignment horizontal="center" vertical="center"/>
      <protection/>
    </xf>
    <xf numFmtId="2" fontId="14" fillId="0" borderId="10" xfId="55" applyNumberFormat="1" applyFont="1" applyFill="1" applyBorder="1" applyAlignment="1">
      <alignment horizontal="center" vertical="center"/>
      <protection/>
    </xf>
    <xf numFmtId="0" fontId="5" fillId="33" borderId="61" xfId="57" applyFont="1" applyFill="1" applyBorder="1" applyAlignment="1">
      <alignment horizontal="center" vertical="center"/>
      <protection/>
    </xf>
    <xf numFmtId="0" fontId="5" fillId="33" borderId="59" xfId="57" applyFont="1" applyFill="1" applyBorder="1" applyAlignment="1">
      <alignment horizontal="center" vertical="center"/>
      <protection/>
    </xf>
    <xf numFmtId="0" fontId="5" fillId="33" borderId="62" xfId="57" applyFont="1" applyFill="1" applyBorder="1" applyAlignment="1">
      <alignment horizontal="center" vertical="center"/>
      <protection/>
    </xf>
    <xf numFmtId="189" fontId="13" fillId="0" borderId="37" xfId="55" applyNumberFormat="1" applyFont="1" applyFill="1" applyBorder="1" applyAlignment="1">
      <alignment horizontal="center" vertical="center"/>
      <protection/>
    </xf>
    <xf numFmtId="189" fontId="14" fillId="0" borderId="38" xfId="55" applyNumberFormat="1" applyFont="1" applyFill="1" applyBorder="1" applyAlignment="1">
      <alignment horizontal="center" vertical="center"/>
      <protection/>
    </xf>
    <xf numFmtId="189" fontId="13" fillId="0" borderId="38" xfId="55" applyNumberFormat="1" applyFont="1" applyFill="1" applyBorder="1" applyAlignment="1">
      <alignment horizontal="center" vertical="center"/>
      <protection/>
    </xf>
    <xf numFmtId="0" fontId="14" fillId="0" borderId="38" xfId="55" applyNumberFormat="1" applyFont="1" applyFill="1" applyBorder="1" applyAlignment="1">
      <alignment horizontal="center" vertical="center"/>
      <protection/>
    </xf>
    <xf numFmtId="189" fontId="14" fillId="0" borderId="39" xfId="55" applyNumberFormat="1" applyFont="1" applyFill="1" applyBorder="1" applyAlignment="1">
      <alignment horizontal="center" vertical="center"/>
      <protection/>
    </xf>
    <xf numFmtId="1" fontId="11" fillId="0" borderId="10" xfId="53" applyNumberFormat="1" applyFont="1" applyFill="1" applyBorder="1" applyAlignment="1">
      <alignment horizontal="center" vertical="center"/>
      <protection/>
    </xf>
    <xf numFmtId="1" fontId="4" fillId="0" borderId="10" xfId="57" applyNumberFormat="1" applyFont="1" applyFill="1" applyBorder="1" applyAlignment="1">
      <alignment horizontal="center" vertical="center"/>
      <protection/>
    </xf>
    <xf numFmtId="2" fontId="13" fillId="0" borderId="10" xfId="56" applyNumberFormat="1" applyFont="1" applyFill="1" applyBorder="1" applyAlignment="1">
      <alignment horizontal="center" vertical="center"/>
      <protection/>
    </xf>
    <xf numFmtId="2" fontId="14" fillId="0" borderId="10" xfId="56" applyNumberFormat="1" applyFont="1" applyFill="1" applyBorder="1" applyAlignment="1">
      <alignment horizontal="center" vertical="center"/>
      <protection/>
    </xf>
    <xf numFmtId="2" fontId="14" fillId="0" borderId="10" xfId="0" applyNumberFormat="1" applyFont="1" applyBorder="1" applyAlignment="1">
      <alignment horizontal="center" vertical="center"/>
    </xf>
    <xf numFmtId="16" fontId="22" fillId="0" borderId="0" xfId="0" applyNumberFormat="1" applyFont="1" applyBorder="1" applyAlignment="1">
      <alignment horizontal="center"/>
    </xf>
    <xf numFmtId="17" fontId="22" fillId="0" borderId="0" xfId="0" applyNumberFormat="1" applyFont="1" applyBorder="1" applyAlignment="1">
      <alignment horizontal="center"/>
    </xf>
    <xf numFmtId="191" fontId="14" fillId="0" borderId="0" xfId="56" applyNumberFormat="1" applyFont="1" applyFill="1" applyBorder="1" applyAlignment="1">
      <alignment horizontal="center" vertical="center"/>
      <protection/>
    </xf>
    <xf numFmtId="191" fontId="13" fillId="0" borderId="0" xfId="56" applyNumberFormat="1" applyFont="1" applyFill="1" applyBorder="1" applyAlignment="1">
      <alignment horizontal="center" vertical="center"/>
      <protection/>
    </xf>
    <xf numFmtId="191" fontId="6" fillId="0" borderId="0" xfId="56" applyNumberFormat="1" applyFont="1" applyFill="1" applyBorder="1" applyAlignment="1">
      <alignment horizontal="center"/>
      <protection/>
    </xf>
    <xf numFmtId="191" fontId="0" fillId="0" borderId="0" xfId="56" applyNumberFormat="1" applyFont="1" applyFill="1" applyBorder="1" applyAlignment="1">
      <alignment horizontal="center"/>
      <protection/>
    </xf>
    <xf numFmtId="189" fontId="11" fillId="0" borderId="10" xfId="56" applyNumberFormat="1" applyFont="1" applyFill="1" applyBorder="1" applyAlignment="1">
      <alignment horizontal="center"/>
      <protection/>
    </xf>
    <xf numFmtId="189" fontId="2" fillId="0" borderId="10" xfId="56" applyNumberFormat="1" applyFont="1" applyFill="1" applyBorder="1" applyAlignment="1">
      <alignment horizontal="center"/>
      <protection/>
    </xf>
    <xf numFmtId="189" fontId="2" fillId="0" borderId="15" xfId="56" applyNumberFormat="1" applyFont="1" applyFill="1" applyBorder="1" applyAlignment="1">
      <alignment horizontal="center"/>
      <protection/>
    </xf>
    <xf numFmtId="189" fontId="13" fillId="0" borderId="10" xfId="56" applyNumberFormat="1" applyFont="1" applyFill="1" applyBorder="1" applyAlignment="1">
      <alignment horizontal="center"/>
      <protection/>
    </xf>
    <xf numFmtId="189" fontId="14" fillId="0" borderId="10" xfId="56" applyNumberFormat="1" applyFont="1" applyFill="1" applyBorder="1" applyAlignment="1">
      <alignment horizontal="center"/>
      <protection/>
    </xf>
    <xf numFmtId="189" fontId="14" fillId="0" borderId="15" xfId="56" applyNumberFormat="1" applyFont="1" applyFill="1" applyBorder="1" applyAlignment="1">
      <alignment horizontal="center"/>
      <protection/>
    </xf>
    <xf numFmtId="0" fontId="0" fillId="0" borderId="60" xfId="0" applyBorder="1" applyAlignment="1">
      <alignment horizontal="center" vertical="center"/>
    </xf>
    <xf numFmtId="0" fontId="64" fillId="35" borderId="63" xfId="0" applyFont="1" applyFill="1" applyBorder="1" applyAlignment="1">
      <alignment horizontal="left" vertical="center"/>
    </xf>
    <xf numFmtId="0" fontId="64" fillId="35" borderId="63" xfId="0" applyFont="1" applyFill="1" applyBorder="1" applyAlignment="1">
      <alignment horizontal="center" vertical="center"/>
    </xf>
    <xf numFmtId="0" fontId="64" fillId="0" borderId="37" xfId="0" applyFont="1" applyBorder="1" applyAlignment="1">
      <alignment horizontal="center" vertical="center" wrapText="1"/>
    </xf>
    <xf numFmtId="0" fontId="64" fillId="35" borderId="63" xfId="0" applyFont="1" applyFill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/>
    </xf>
    <xf numFmtId="0" fontId="64" fillId="34" borderId="14" xfId="0" applyFont="1" applyFill="1" applyBorder="1" applyAlignment="1">
      <alignment horizontal="center" vertical="center" wrapText="1"/>
    </xf>
    <xf numFmtId="0" fontId="64" fillId="34" borderId="15" xfId="0" applyFont="1" applyFill="1" applyBorder="1" applyAlignment="1">
      <alignment horizontal="center" vertical="center" wrapText="1"/>
    </xf>
    <xf numFmtId="0" fontId="64" fillId="0" borderId="29" xfId="0" applyFont="1" applyFill="1" applyBorder="1" applyAlignment="1">
      <alignment horizontal="center" vertical="center"/>
    </xf>
    <xf numFmtId="0" fontId="64" fillId="0" borderId="14" xfId="0" applyFont="1" applyBorder="1" applyAlignment="1">
      <alignment horizontal="center" vertical="center" wrapText="1"/>
    </xf>
    <xf numFmtId="1" fontId="0" fillId="0" borderId="64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49" fontId="0" fillId="0" borderId="58" xfId="0" applyNumberFormat="1" applyBorder="1" applyAlignment="1">
      <alignment horizontal="center" vertical="center"/>
    </xf>
    <xf numFmtId="1" fontId="0" fillId="0" borderId="65" xfId="0" applyNumberFormat="1" applyBorder="1" applyAlignment="1">
      <alignment horizontal="center" vertical="center"/>
    </xf>
    <xf numFmtId="0" fontId="64" fillId="0" borderId="45" xfId="0" applyFont="1" applyBorder="1" applyAlignment="1">
      <alignment horizontal="left" vertical="center"/>
    </xf>
    <xf numFmtId="2" fontId="64" fillId="0" borderId="14" xfId="0" applyNumberFormat="1" applyFont="1" applyBorder="1" applyAlignment="1">
      <alignment horizontal="center" vertical="center"/>
    </xf>
    <xf numFmtId="0" fontId="64" fillId="35" borderId="15" xfId="0" applyFont="1" applyFill="1" applyBorder="1" applyAlignment="1">
      <alignment horizontal="left" vertical="center"/>
    </xf>
    <xf numFmtId="0" fontId="64" fillId="0" borderId="15" xfId="0" applyFont="1" applyBorder="1" applyAlignment="1">
      <alignment horizontal="center" vertical="center" wrapText="1"/>
    </xf>
    <xf numFmtId="2" fontId="64" fillId="0" borderId="15" xfId="0" applyNumberFormat="1" applyFont="1" applyBorder="1" applyAlignment="1">
      <alignment horizontal="center" vertical="center"/>
    </xf>
    <xf numFmtId="0" fontId="64" fillId="0" borderId="18" xfId="0" applyFont="1" applyBorder="1" applyAlignment="1">
      <alignment horizontal="left" vertical="center"/>
    </xf>
    <xf numFmtId="0" fontId="17" fillId="0" borderId="15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left" vertical="center"/>
    </xf>
    <xf numFmtId="0" fontId="64" fillId="0" borderId="15" xfId="0" applyFont="1" applyFill="1" applyBorder="1" applyAlignment="1">
      <alignment horizontal="center" vertical="center"/>
    </xf>
    <xf numFmtId="0" fontId="64" fillId="0" borderId="44" xfId="0" applyFont="1" applyBorder="1" applyAlignment="1">
      <alignment horizontal="left" vertical="center"/>
    </xf>
    <xf numFmtId="0" fontId="65" fillId="35" borderId="23" xfId="0" applyFont="1" applyFill="1" applyBorder="1" applyAlignment="1">
      <alignment horizontal="left" vertical="center"/>
    </xf>
    <xf numFmtId="0" fontId="64" fillId="0" borderId="57" xfId="0" applyFont="1" applyBorder="1" applyAlignment="1">
      <alignment horizontal="left" vertical="center"/>
    </xf>
    <xf numFmtId="0" fontId="64" fillId="34" borderId="66" xfId="0" applyFont="1" applyFill="1" applyBorder="1" applyAlignment="1">
      <alignment horizontal="left" vertical="center"/>
    </xf>
    <xf numFmtId="1" fontId="67" fillId="34" borderId="39" xfId="0" applyNumberFormat="1" applyFont="1" applyFill="1" applyBorder="1" applyAlignment="1">
      <alignment horizontal="center" vertical="center"/>
    </xf>
    <xf numFmtId="0" fontId="66" fillId="0" borderId="14" xfId="0" applyFont="1" applyBorder="1" applyAlignment="1">
      <alignment horizontal="center" vertical="center" wrapText="1"/>
    </xf>
    <xf numFmtId="0" fontId="64" fillId="35" borderId="39" xfId="0" applyFont="1" applyFill="1" applyBorder="1" applyAlignment="1">
      <alignment horizontal="left" vertical="center"/>
    </xf>
    <xf numFmtId="0" fontId="17" fillId="35" borderId="39" xfId="0" applyFont="1" applyFill="1" applyBorder="1" applyAlignment="1">
      <alignment horizontal="center" vertical="center"/>
    </xf>
    <xf numFmtId="0" fontId="64" fillId="35" borderId="39" xfId="0" applyFont="1" applyFill="1" applyBorder="1" applyAlignment="1">
      <alignment horizontal="center" vertical="center" wrapText="1"/>
    </xf>
    <xf numFmtId="1" fontId="0" fillId="0" borderId="66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6" fillId="0" borderId="47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70" xfId="0" applyBorder="1" applyAlignment="1">
      <alignment/>
    </xf>
    <xf numFmtId="0" fontId="0" fillId="0" borderId="54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wrapText="1"/>
    </xf>
    <xf numFmtId="0" fontId="6" fillId="0" borderId="72" xfId="0" applyFont="1" applyBorder="1" applyAlignment="1">
      <alignment horizont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wrapText="1"/>
    </xf>
    <xf numFmtId="0" fontId="6" fillId="0" borderId="67" xfId="0" applyFont="1" applyBorder="1" applyAlignment="1">
      <alignment horizontal="center" wrapText="1"/>
    </xf>
    <xf numFmtId="0" fontId="6" fillId="0" borderId="70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6" fillId="0" borderId="7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wrapText="1"/>
    </xf>
    <xf numFmtId="0" fontId="0" fillId="36" borderId="35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65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34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45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36" xfId="0" applyFill="1" applyBorder="1" applyAlignment="1">
      <alignment horizontal="center" vertical="center"/>
    </xf>
    <xf numFmtId="0" fontId="0" fillId="36" borderId="32" xfId="0" applyFill="1" applyBorder="1" applyAlignment="1">
      <alignment horizontal="center" vertical="center"/>
    </xf>
    <xf numFmtId="0" fontId="0" fillId="36" borderId="33" xfId="0" applyFill="1" applyBorder="1" applyAlignment="1">
      <alignment horizontal="center" vertical="center"/>
    </xf>
    <xf numFmtId="0" fontId="0" fillId="36" borderId="37" xfId="0" applyFill="1" applyBorder="1" applyAlignment="1">
      <alignment horizontal="center"/>
    </xf>
    <xf numFmtId="0" fontId="0" fillId="36" borderId="44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38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39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0" fillId="36" borderId="20" xfId="0" applyFill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05 TAB_MZ98-2" xfId="53"/>
    <cellStyle name="Обычный_П05 TAB_WZ98_2" xfId="54"/>
    <cellStyle name="Обычный_П05 TAB98-ML" xfId="55"/>
    <cellStyle name="Обычный_П05 TAB98-WL" xfId="56"/>
    <cellStyle name="Обычный_Таб м+д" xfId="57"/>
    <cellStyle name="Обычный_Таб м+д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36"/>
  <sheetViews>
    <sheetView tabSelected="1" zoomScale="110" zoomScaleNormal="110" zoomScalePageLayoutView="0" workbookViewId="0" topLeftCell="A1">
      <selection activeCell="W12" sqref="W12"/>
    </sheetView>
  </sheetViews>
  <sheetFormatPr defaultColWidth="9.00390625" defaultRowHeight="12.75"/>
  <cols>
    <col min="1" max="1" width="3.00390625" style="0" customWidth="1"/>
    <col min="2" max="3" width="9.125" style="0" customWidth="1"/>
    <col min="4" max="5" width="26.125" style="0" customWidth="1"/>
    <col min="6" max="6" width="16.875" style="12" customWidth="1"/>
    <col min="7" max="7" width="11.25390625" style="234" hidden="1" customWidth="1"/>
    <col min="8" max="8" width="11.25390625" style="0" customWidth="1"/>
    <col min="9" max="9" width="11.25390625" style="239" hidden="1" customWidth="1"/>
    <col min="10" max="10" width="13.625" style="234" hidden="1" customWidth="1"/>
    <col min="11" max="12" width="11.25390625" style="0" customWidth="1"/>
    <col min="13" max="14" width="11.25390625" style="0" hidden="1" customWidth="1"/>
    <col min="15" max="15" width="11.25390625" style="0" customWidth="1"/>
    <col min="16" max="16" width="11.25390625" style="0" hidden="1" customWidth="1"/>
    <col min="17" max="17" width="13.125" style="0" hidden="1" customWidth="1"/>
    <col min="18" max="19" width="11.25390625" style="0" customWidth="1"/>
    <col min="20" max="20" width="11.25390625" style="0" hidden="1" customWidth="1"/>
  </cols>
  <sheetData>
    <row r="2" ht="12.75">
      <c r="B2" s="222"/>
    </row>
    <row r="3" ht="13.5" thickBot="1">
      <c r="B3" s="222"/>
    </row>
    <row r="4" spans="2:22" s="219" customFormat="1" ht="13.5" thickBot="1">
      <c r="B4" s="415" t="s">
        <v>23</v>
      </c>
      <c r="C4" s="417" t="s">
        <v>32</v>
      </c>
      <c r="D4" s="419" t="s">
        <v>9</v>
      </c>
      <c r="E4" s="427" t="s">
        <v>30</v>
      </c>
      <c r="F4" s="429" t="s">
        <v>31</v>
      </c>
      <c r="G4" s="423" t="s">
        <v>10</v>
      </c>
      <c r="H4" s="423"/>
      <c r="I4" s="423"/>
      <c r="J4" s="423"/>
      <c r="K4" s="423"/>
      <c r="L4" s="423"/>
      <c r="M4" s="424"/>
      <c r="N4" s="449" t="s">
        <v>0</v>
      </c>
      <c r="O4" s="450"/>
      <c r="P4" s="450"/>
      <c r="Q4" s="450"/>
      <c r="R4" s="450"/>
      <c r="S4" s="450"/>
      <c r="T4" s="451"/>
      <c r="U4" s="408" t="s">
        <v>75</v>
      </c>
      <c r="V4" s="408" t="s">
        <v>76</v>
      </c>
    </row>
    <row r="5" spans="2:22" s="219" customFormat="1" ht="13.5" thickBot="1">
      <c r="B5" s="432"/>
      <c r="C5" s="433"/>
      <c r="D5" s="434"/>
      <c r="E5" s="428"/>
      <c r="F5" s="435"/>
      <c r="G5" s="241" t="s">
        <v>11</v>
      </c>
      <c r="H5" s="220" t="s">
        <v>15</v>
      </c>
      <c r="I5" s="240" t="s">
        <v>14</v>
      </c>
      <c r="J5" s="235" t="s">
        <v>28</v>
      </c>
      <c r="K5" s="221" t="s">
        <v>6</v>
      </c>
      <c r="L5" s="220" t="s">
        <v>19</v>
      </c>
      <c r="M5" s="220" t="s">
        <v>16</v>
      </c>
      <c r="N5" s="436" t="s">
        <v>11</v>
      </c>
      <c r="O5" s="437" t="s">
        <v>15</v>
      </c>
      <c r="P5" s="437" t="s">
        <v>14</v>
      </c>
      <c r="Q5" s="438" t="s">
        <v>28</v>
      </c>
      <c r="R5" s="436" t="s">
        <v>6</v>
      </c>
      <c r="S5" s="437" t="s">
        <v>19</v>
      </c>
      <c r="T5" s="439" t="s">
        <v>16</v>
      </c>
      <c r="U5" s="409"/>
      <c r="V5" s="409"/>
    </row>
    <row r="6" spans="1:22" ht="12.75">
      <c r="A6" s="232">
        <v>1</v>
      </c>
      <c r="B6" s="408" t="s">
        <v>24</v>
      </c>
      <c r="C6" s="270">
        <v>13</v>
      </c>
      <c r="D6" s="273" t="s">
        <v>83</v>
      </c>
      <c r="E6" s="278" t="s">
        <v>106</v>
      </c>
      <c r="F6" s="377" t="s">
        <v>98</v>
      </c>
      <c r="G6" s="281"/>
      <c r="H6" s="402">
        <v>18</v>
      </c>
      <c r="I6" s="245"/>
      <c r="J6" s="236"/>
      <c r="K6" s="389">
        <v>8.72</v>
      </c>
      <c r="L6" s="311">
        <v>6.37</v>
      </c>
      <c r="M6" s="233"/>
      <c r="N6" s="440" t="e">
        <f>LOOKUP(G6,'ж3'!C$3:C$102,'ж3'!$B$3:$B$102)</f>
        <v>#N/A</v>
      </c>
      <c r="O6" s="441">
        <f>LOOKUP(H6,'ж3'!D$3:D$102,'ж3'!$B$3:$B$102)</f>
        <v>28</v>
      </c>
      <c r="P6" s="441">
        <f>LOOKUP(I6,'ж3'!E$3:E$102,'ж3'!$B$3:$B$102)</f>
        <v>10</v>
      </c>
      <c r="Q6" s="442" t="e">
        <f>LOOKUP(J6,'ж3'!F$3:F$102,'ж3'!$B$3:$B$102)</f>
        <v>#N/A</v>
      </c>
      <c r="R6" s="440">
        <f>IF(K6&lt;9.8,IF(ISNA(VLOOKUP(K6,'ж3'!$H$3:$I$102,2,0)),LOOKUP(K6,'ж3'!$H$3:$H$102,'ж3'!$I$3:$I$102)-3,LOOKUP(K6,'ж3'!$H$3:$H$102,'ж3'!$I$3:$I$102)),IF(K6&gt;10.8,IF(ISNA(VLOOKUP(K6,'ж3'!$H$3:$I$102,2,0)),LOOKUP(K6,'ж3'!$H$3:$H$102,'ж3'!$I$3:$I$102)-1,LOOKUP(K6,'ж3'!$H$3:$H$102,'ж3'!$I$3:$I$102)),IF(ISNA(VLOOKUP(K6,'ж3'!$H$3:$I$102,2,0)),LOOKUP(K6,'ж3'!$H$3:$H$102,'ж3'!$I$3:$I$102)-2,LOOKUP(K6,'ж3'!$H$3:$H$102,'ж3'!$I$3:$I$102))))</f>
        <v>82</v>
      </c>
      <c r="S6" s="441">
        <f>IF(ISNA(VLOOKUP(L6,'ж3'!$J$3:$K$102,2,0)),LOOKUP(L6,'ж3'!$J$3:$J$102,'ж3'!$K$3:$K$102)-1,LOOKUP(L6,'ж3'!$J$3:$J$102,'ж3'!$K$3:$K$102))</f>
        <v>54</v>
      </c>
      <c r="T6" s="442" t="e">
        <f>IF(ISNA(VLOOKUP(M6,'ж3'!$L$3:$M$102,2,0)),LOOKUP(M6,'ж3'!$L$3:$L$102,'ж3'!$M$3:$M$102)-1,LOOKUP(M6,'ж3'!$L$3:$L$102,'ж3'!$M$3:$M$102))</f>
        <v>#N/A</v>
      </c>
      <c r="U6" s="252">
        <f aca="true" t="shared" si="0" ref="U6:U23">S6+R6+O6</f>
        <v>164</v>
      </c>
      <c r="V6" s="248">
        <v>1</v>
      </c>
    </row>
    <row r="7" spans="1:22" ht="12.75">
      <c r="A7" s="232">
        <f>1+A6</f>
        <v>2</v>
      </c>
      <c r="B7" s="409"/>
      <c r="C7" s="271">
        <v>1</v>
      </c>
      <c r="D7" s="274" t="s">
        <v>79</v>
      </c>
      <c r="E7" s="279" t="s">
        <v>101</v>
      </c>
      <c r="F7" s="284" t="s">
        <v>90</v>
      </c>
      <c r="G7" s="282"/>
      <c r="H7" s="259">
        <v>26</v>
      </c>
      <c r="I7" s="246"/>
      <c r="J7" s="237"/>
      <c r="K7" s="304">
        <v>9.59</v>
      </c>
      <c r="L7" s="303">
        <v>6.33</v>
      </c>
      <c r="M7" s="25"/>
      <c r="N7" s="443" t="e">
        <f>LOOKUP(G7,'ж3'!C$3:C$102,'ж3'!$B$3:$B$102)</f>
        <v>#N/A</v>
      </c>
      <c r="O7" s="444">
        <f>LOOKUP(H7,'ж3'!D$3:D$102,'ж3'!$B$3:$B$102)</f>
        <v>44</v>
      </c>
      <c r="P7" s="444">
        <f>LOOKUP(I7,'ж3'!E$3:E$102,'ж3'!$B$3:$B$102)</f>
        <v>10</v>
      </c>
      <c r="Q7" s="445" t="e">
        <f>LOOKUP(J7,'ж3'!F$3:F$102,'ж3'!$B$3:$B$102)</f>
        <v>#N/A</v>
      </c>
      <c r="R7" s="443">
        <f>IF(K7&lt;9.8,IF(ISNA(VLOOKUP(K7,'ж3'!$H$3:$I$102,2,0)),LOOKUP(K7,'ж3'!$H$3:$H$102,'ж3'!$I$3:$I$102)-3,LOOKUP(K7,'ж3'!$H$3:$H$102,'ж3'!$I$3:$I$102)),IF(K7&gt;10.8,IF(ISNA(VLOOKUP(K7,'ж3'!$H$3:$I$102,2,0)),LOOKUP(K7,'ж3'!$H$3:$H$102,'ж3'!$I$3:$I$102)-1,LOOKUP(K7,'ж3'!$H$3:$H$102,'ж3'!$I$3:$I$102)),IF(ISNA(VLOOKUP(K7,'ж3'!$H$3:$I$102,2,0)),LOOKUP(K7,'ж3'!$H$3:$H$102,'ж3'!$I$3:$I$102)-2,LOOKUP(K7,'ж3'!$H$3:$H$102,'ж3'!$I$3:$I$102))))</f>
        <v>58</v>
      </c>
      <c r="S7" s="444">
        <f>IF(ISNA(VLOOKUP(L7,'ж3'!$J$3:$K$102,2,0)),LOOKUP(L7,'ж3'!$J$3:$J$102,'ж3'!$K$3:$K$102)-1,LOOKUP(L7,'ж3'!$J$3:$J$102,'ж3'!$K$3:$K$102))</f>
        <v>55</v>
      </c>
      <c r="T7" s="445" t="e">
        <f>IF(ISNA(VLOOKUP(M7,'ж3'!$L$3:$M$102,2,0)),LOOKUP(M7,'ж3'!$L$3:$L$102,'ж3'!$M$3:$M$102)-1,LOOKUP(M7,'ж3'!$L$3:$L$102,'ж3'!$M$3:$M$102))</f>
        <v>#N/A</v>
      </c>
      <c r="U7" s="374">
        <f t="shared" si="0"/>
        <v>157</v>
      </c>
      <c r="V7" s="249">
        <v>2</v>
      </c>
    </row>
    <row r="8" spans="1:22" ht="12.75">
      <c r="A8" s="232">
        <f aca="true" t="shared" si="1" ref="A8:A23">1+A7</f>
        <v>3</v>
      </c>
      <c r="B8" s="409"/>
      <c r="C8" s="271">
        <v>11</v>
      </c>
      <c r="D8" s="274" t="s">
        <v>89</v>
      </c>
      <c r="E8" s="279" t="s">
        <v>105</v>
      </c>
      <c r="F8" s="286" t="s">
        <v>97</v>
      </c>
      <c r="G8" s="282"/>
      <c r="H8" s="259">
        <v>26</v>
      </c>
      <c r="I8" s="246"/>
      <c r="J8" s="237"/>
      <c r="K8" s="304">
        <v>9.68</v>
      </c>
      <c r="L8" s="303">
        <v>7.28</v>
      </c>
      <c r="M8" s="25"/>
      <c r="N8" s="443" t="e">
        <f>LOOKUP(G8,'ж3'!C$3:C$102,'ж3'!$B$3:$B$102)</f>
        <v>#N/A</v>
      </c>
      <c r="O8" s="444">
        <f>LOOKUP(H8,'ж3'!D$3:D$102,'ж3'!$B$3:$B$102)</f>
        <v>44</v>
      </c>
      <c r="P8" s="444">
        <f>LOOKUP(I8,'ж3'!E$3:E$102,'ж3'!$B$3:$B$102)</f>
        <v>10</v>
      </c>
      <c r="Q8" s="445" t="e">
        <f>LOOKUP(J8,'ж3'!F$3:F$102,'ж3'!$B$3:$B$102)</f>
        <v>#N/A</v>
      </c>
      <c r="R8" s="443">
        <f>IF(K8&lt;9.8,IF(ISNA(VLOOKUP(K8,'ж3'!$H$3:$I$102,2,0)),LOOKUP(K8,'ж3'!$H$3:$H$102,'ж3'!$I$3:$I$102)-3,LOOKUP(K8,'ж3'!$H$3:$H$102,'ж3'!$I$3:$I$102)),IF(K8&gt;10.8,IF(ISNA(VLOOKUP(K8,'ж3'!$H$3:$I$102,2,0)),LOOKUP(K8,'ж3'!$H$3:$H$102,'ж3'!$I$3:$I$102)-1,LOOKUP(K8,'ж3'!$H$3:$H$102,'ж3'!$I$3:$I$102)),IF(ISNA(VLOOKUP(K8,'ж3'!$H$3:$I$102,2,0)),LOOKUP(K8,'ж3'!$H$3:$H$102,'ж3'!$I$3:$I$102)-2,LOOKUP(K8,'ж3'!$H$3:$H$102,'ж3'!$I$3:$I$102))))</f>
        <v>55</v>
      </c>
      <c r="S8" s="444">
        <f>IF(ISNA(VLOOKUP(L8,'ж3'!$J$3:$K$102,2,0)),LOOKUP(L8,'ж3'!$J$3:$J$102,'ж3'!$K$3:$K$102)-1,LOOKUP(L8,'ж3'!$J$3:$J$102,'ж3'!$K$3:$K$102))</f>
        <v>40</v>
      </c>
      <c r="T8" s="445" t="e">
        <f>IF(ISNA(VLOOKUP(M8,'ж3'!$L$3:$M$102,2,0)),LOOKUP(M8,'ж3'!$L$3:$L$102,'ж3'!$M$3:$M$102)-1,LOOKUP(M8,'ж3'!$L$3:$L$102,'ж3'!$M$3:$M$102))</f>
        <v>#N/A</v>
      </c>
      <c r="U8" s="374">
        <f t="shared" si="0"/>
        <v>139</v>
      </c>
      <c r="V8" s="249">
        <v>3</v>
      </c>
    </row>
    <row r="9" spans="1:22" ht="12.75">
      <c r="A9" s="232">
        <f t="shared" si="1"/>
        <v>4</v>
      </c>
      <c r="B9" s="409"/>
      <c r="C9" s="271">
        <v>12</v>
      </c>
      <c r="D9" s="274" t="s">
        <v>35</v>
      </c>
      <c r="E9" s="279" t="s">
        <v>106</v>
      </c>
      <c r="F9" s="286" t="s">
        <v>36</v>
      </c>
      <c r="G9" s="282"/>
      <c r="H9" s="259">
        <v>25</v>
      </c>
      <c r="I9" s="246"/>
      <c r="J9" s="237"/>
      <c r="K9" s="304">
        <v>10.44</v>
      </c>
      <c r="L9" s="303">
        <v>6.45</v>
      </c>
      <c r="M9" s="25"/>
      <c r="N9" s="443" t="e">
        <f>LOOKUP(G9,'ж3'!C$3:C$102,'ж3'!$B$3:$B$102)</f>
        <v>#N/A</v>
      </c>
      <c r="O9" s="444">
        <f>LOOKUP(H9,'ж3'!D$3:D$102,'ж3'!$B$3:$B$102)</f>
        <v>42</v>
      </c>
      <c r="P9" s="444">
        <f>LOOKUP(I9,'ж3'!E$3:E$102,'ж3'!$B$3:$B$102)</f>
        <v>10</v>
      </c>
      <c r="Q9" s="445" t="e">
        <f>LOOKUP(J9,'ж3'!F$3:F$102,'ж3'!$B$3:$B$102)</f>
        <v>#N/A</v>
      </c>
      <c r="R9" s="443">
        <f>IF(K9&lt;9.8,IF(ISNA(VLOOKUP(K9,'ж3'!$H$3:$I$102,2,0)),LOOKUP(K9,'ж3'!$H$3:$H$102,'ж3'!$I$3:$I$102)-3,LOOKUP(K9,'ж3'!$H$3:$H$102,'ж3'!$I$3:$I$102)),IF(K9&gt;10.8,IF(ISNA(VLOOKUP(K9,'ж3'!$H$3:$I$102,2,0)),LOOKUP(K9,'ж3'!$H$3:$H$102,'ж3'!$I$3:$I$102)-1,LOOKUP(K9,'ж3'!$H$3:$H$102,'ж3'!$I$3:$I$102)),IF(ISNA(VLOOKUP(K9,'ж3'!$H$3:$I$102,2,0)),LOOKUP(K9,'ж3'!$H$3:$H$102,'ж3'!$I$3:$I$102)-2,LOOKUP(K9,'ж3'!$H$3:$H$102,'ж3'!$I$3:$I$102))))</f>
        <v>38</v>
      </c>
      <c r="S9" s="444">
        <f>IF(ISNA(VLOOKUP(L9,'ж3'!$J$3:$K$102,2,0)),LOOKUP(L9,'ж3'!$J$3:$J$102,'ж3'!$K$3:$K$102)-1,LOOKUP(L9,'ж3'!$J$3:$J$102,'ж3'!$K$3:$K$102))</f>
        <v>51</v>
      </c>
      <c r="T9" s="445" t="e">
        <f>IF(ISNA(VLOOKUP(M9,'ж3'!$L$3:$M$102,2,0)),LOOKUP(M9,'ж3'!$L$3:$L$102,'ж3'!$M$3:$M$102)-1,LOOKUP(M9,'ж3'!$L$3:$L$102,'ж3'!$M$3:$M$102))</f>
        <v>#N/A</v>
      </c>
      <c r="U9" s="374">
        <f t="shared" si="0"/>
        <v>131</v>
      </c>
      <c r="V9" s="249">
        <v>4</v>
      </c>
    </row>
    <row r="10" spans="1:22" ht="12.75">
      <c r="A10" s="232">
        <f t="shared" si="1"/>
        <v>5</v>
      </c>
      <c r="B10" s="409"/>
      <c r="C10" s="271">
        <v>6</v>
      </c>
      <c r="D10" s="276" t="s">
        <v>44</v>
      </c>
      <c r="E10" s="279" t="s">
        <v>103</v>
      </c>
      <c r="F10" s="286" t="s">
        <v>49</v>
      </c>
      <c r="G10" s="282"/>
      <c r="H10" s="259">
        <v>20</v>
      </c>
      <c r="I10" s="246"/>
      <c r="J10" s="237"/>
      <c r="K10" s="304">
        <v>10.28</v>
      </c>
      <c r="L10" s="303">
        <v>6.38</v>
      </c>
      <c r="M10" s="25"/>
      <c r="N10" s="443" t="e">
        <f>LOOKUP(G10,'ж3'!C$3:C$102,'ж3'!$B$3:$B$102)</f>
        <v>#N/A</v>
      </c>
      <c r="O10" s="444">
        <f>LOOKUP(H10,'ж3'!D$3:D$102,'ж3'!$B$3:$B$102)</f>
        <v>32</v>
      </c>
      <c r="P10" s="444">
        <f>LOOKUP(I10,'ж3'!E$3:E$102,'ж3'!$B$3:$B$102)</f>
        <v>10</v>
      </c>
      <c r="Q10" s="445" t="e">
        <f>LOOKUP(J10,'ж3'!F$3:F$102,'ж3'!$B$3:$B$102)</f>
        <v>#N/A</v>
      </c>
      <c r="R10" s="443">
        <f>IF(K10&lt;9.8,IF(ISNA(VLOOKUP(K10,'ж3'!$H$3:$I$102,2,0)),LOOKUP(K10,'ж3'!$H$3:$H$102,'ж3'!$I$3:$I$102)-3,LOOKUP(K10,'ж3'!$H$3:$H$102,'ж3'!$I$3:$I$102)),IF(K10&gt;10.8,IF(ISNA(VLOOKUP(K10,'ж3'!$H$3:$I$102,2,0)),LOOKUP(K10,'ж3'!$H$3:$H$102,'ж3'!$I$3:$I$102)-1,LOOKUP(K10,'ж3'!$H$3:$H$102,'ж3'!$I$3:$I$102)),IF(ISNA(VLOOKUP(K10,'ж3'!$H$3:$I$102,2,0)),LOOKUP(K10,'ж3'!$H$3:$H$102,'ж3'!$I$3:$I$102)-2,LOOKUP(K10,'ж3'!$H$3:$H$102,'ж3'!$I$3:$I$102))))</f>
        <v>42</v>
      </c>
      <c r="S10" s="444">
        <f>IF(ISNA(VLOOKUP(L10,'ж3'!$J$3:$K$102,2,0)),LOOKUP(L10,'ж3'!$J$3:$J$102,'ж3'!$K$3:$K$102)-1,LOOKUP(L10,'ж3'!$J$3:$J$102,'ж3'!$K$3:$K$102))</f>
        <v>54</v>
      </c>
      <c r="T10" s="445" t="e">
        <f>IF(ISNA(VLOOKUP(M10,'ж3'!$L$3:$M$102,2,0)),LOOKUP(M10,'ж3'!$L$3:$L$102,'ж3'!$M$3:$M$102)-1,LOOKUP(M10,'ж3'!$L$3:$L$102,'ж3'!$M$3:$M$102))</f>
        <v>#N/A</v>
      </c>
      <c r="U10" s="374">
        <f t="shared" si="0"/>
        <v>128</v>
      </c>
      <c r="V10" s="249">
        <v>5</v>
      </c>
    </row>
    <row r="11" spans="1:22" ht="12.75">
      <c r="A11" s="232">
        <f t="shared" si="1"/>
        <v>6</v>
      </c>
      <c r="B11" s="409"/>
      <c r="C11" s="271">
        <v>8</v>
      </c>
      <c r="D11" s="276" t="s">
        <v>46</v>
      </c>
      <c r="E11" s="279" t="s">
        <v>104</v>
      </c>
      <c r="F11" s="287" t="s">
        <v>50</v>
      </c>
      <c r="G11" s="282"/>
      <c r="H11" s="259">
        <v>15</v>
      </c>
      <c r="I11" s="246"/>
      <c r="J11" s="237"/>
      <c r="K11" s="304">
        <v>9.67</v>
      </c>
      <c r="L11" s="303">
        <v>6.58</v>
      </c>
      <c r="M11" s="25"/>
      <c r="N11" s="443" t="e">
        <f>LOOKUP(G11,'ж3'!C$3:C$102,'ж3'!$B$3:$B$102)</f>
        <v>#N/A</v>
      </c>
      <c r="O11" s="444">
        <f>LOOKUP(H11,'ж3'!D$3:D$102,'ж3'!$B$3:$B$102)</f>
        <v>22</v>
      </c>
      <c r="P11" s="444">
        <f>LOOKUP(I11,'ж3'!E$3:E$102,'ж3'!$B$3:$B$102)</f>
        <v>10</v>
      </c>
      <c r="Q11" s="445" t="e">
        <f>LOOKUP(J11,'ж3'!F$3:F$102,'ж3'!$B$3:$B$102)</f>
        <v>#N/A</v>
      </c>
      <c r="R11" s="443">
        <f>IF(K11&lt;9.8,IF(ISNA(VLOOKUP(K11,'ж3'!$H$3:$I$102,2,0)),LOOKUP(K11,'ж3'!$H$3:$H$102,'ж3'!$I$3:$I$102)-3,LOOKUP(K11,'ж3'!$H$3:$H$102,'ж3'!$I$3:$I$102)),IF(K11&gt;10.8,IF(ISNA(VLOOKUP(K11,'ж3'!$H$3:$I$102,2,0)),LOOKUP(K11,'ж3'!$H$3:$H$102,'ж3'!$I$3:$I$102)-1,LOOKUP(K11,'ж3'!$H$3:$H$102,'ж3'!$I$3:$I$102)),IF(ISNA(VLOOKUP(K11,'ж3'!$H$3:$I$102,2,0)),LOOKUP(K11,'ж3'!$H$3:$H$102,'ж3'!$I$3:$I$102)-2,LOOKUP(K11,'ж3'!$H$3:$H$102,'ж3'!$I$3:$I$102))))</f>
        <v>55</v>
      </c>
      <c r="S11" s="444">
        <f>IF(ISNA(VLOOKUP(L11,'ж3'!$J$3:$K$102,2,0)),LOOKUP(L11,'ж3'!$J$3:$J$102,'ж3'!$K$3:$K$102)-1,LOOKUP(L11,'ж3'!$J$3:$J$102,'ж3'!$K$3:$K$102))</f>
        <v>48</v>
      </c>
      <c r="T11" s="445" t="e">
        <f>IF(ISNA(VLOOKUP(M11,'ж3'!$L$3:$M$102,2,0)),LOOKUP(M11,'ж3'!$L$3:$L$102,'ж3'!$M$3:$M$102)-1,LOOKUP(M11,'ж3'!$L$3:$L$102,'ж3'!$M$3:$M$102))</f>
        <v>#N/A</v>
      </c>
      <c r="U11" s="374">
        <f t="shared" si="0"/>
        <v>125</v>
      </c>
      <c r="V11" s="249">
        <v>6</v>
      </c>
    </row>
    <row r="12" spans="1:22" ht="12.75">
      <c r="A12" s="232">
        <f t="shared" si="1"/>
        <v>7</v>
      </c>
      <c r="B12" s="409"/>
      <c r="C12" s="271">
        <v>3</v>
      </c>
      <c r="D12" s="275" t="s">
        <v>81</v>
      </c>
      <c r="E12" s="280" t="s">
        <v>102</v>
      </c>
      <c r="F12" s="285" t="s">
        <v>92</v>
      </c>
      <c r="G12" s="282"/>
      <c r="H12" s="259">
        <v>19</v>
      </c>
      <c r="I12" s="246"/>
      <c r="J12" s="237"/>
      <c r="K12" s="304">
        <v>9.68</v>
      </c>
      <c r="L12" s="303">
        <v>7.33</v>
      </c>
      <c r="M12" s="25"/>
      <c r="N12" s="443" t="e">
        <f>LOOKUP(G12,'ж3'!C$3:C$102,'ж3'!$B$3:$B$102)</f>
        <v>#N/A</v>
      </c>
      <c r="O12" s="444">
        <f>LOOKUP(H12,'ж3'!D$3:D$102,'ж3'!$B$3:$B$102)</f>
        <v>30</v>
      </c>
      <c r="P12" s="444">
        <f>LOOKUP(I12,'ж3'!E$3:E$102,'ж3'!$B$3:$B$102)</f>
        <v>10</v>
      </c>
      <c r="Q12" s="445" t="e">
        <f>LOOKUP(J12,'ж3'!F$3:F$102,'ж3'!$B$3:$B$102)</f>
        <v>#N/A</v>
      </c>
      <c r="R12" s="443">
        <f>IF(K12&lt;9.8,IF(ISNA(VLOOKUP(K12,'ж3'!$H$3:$I$102,2,0)),LOOKUP(K12,'ж3'!$H$3:$H$102,'ж3'!$I$3:$I$102)-3,LOOKUP(K12,'ж3'!$H$3:$H$102,'ж3'!$I$3:$I$102)),IF(K12&gt;10.8,IF(ISNA(VLOOKUP(K12,'ж3'!$H$3:$I$102,2,0)),LOOKUP(K12,'ж3'!$H$3:$H$102,'ж3'!$I$3:$I$102)-1,LOOKUP(K12,'ж3'!$H$3:$H$102,'ж3'!$I$3:$I$102)),IF(ISNA(VLOOKUP(K12,'ж3'!$H$3:$I$102,2,0)),LOOKUP(K12,'ж3'!$H$3:$H$102,'ж3'!$I$3:$I$102)-2,LOOKUP(K12,'ж3'!$H$3:$H$102,'ж3'!$I$3:$I$102))))</f>
        <v>55</v>
      </c>
      <c r="S12" s="444">
        <f>IF(ISNA(VLOOKUP(L12,'ж3'!$J$3:$K$102,2,0)),LOOKUP(L12,'ж3'!$J$3:$J$102,'ж3'!$K$3:$K$102)-1,LOOKUP(L12,'ж3'!$J$3:$J$102,'ж3'!$K$3:$K$102))</f>
        <v>39</v>
      </c>
      <c r="T12" s="445" t="e">
        <f>IF(ISNA(VLOOKUP(M12,'ж3'!$L$3:$M$102,2,0)),LOOKUP(M12,'ж3'!$L$3:$L$102,'ж3'!$M$3:$M$102)-1,LOOKUP(M12,'ж3'!$L$3:$L$102,'ж3'!$M$3:$M$102))</f>
        <v>#N/A</v>
      </c>
      <c r="U12" s="374">
        <f t="shared" si="0"/>
        <v>124</v>
      </c>
      <c r="V12" s="249">
        <v>7</v>
      </c>
    </row>
    <row r="13" spans="1:22" ht="12.75">
      <c r="A13" s="232">
        <f t="shared" si="1"/>
        <v>8</v>
      </c>
      <c r="B13" s="409"/>
      <c r="C13" s="271">
        <v>9</v>
      </c>
      <c r="D13" s="276" t="s">
        <v>34</v>
      </c>
      <c r="E13" s="279" t="s">
        <v>104</v>
      </c>
      <c r="F13" s="286" t="s">
        <v>95</v>
      </c>
      <c r="G13" s="283"/>
      <c r="H13" s="259">
        <v>16</v>
      </c>
      <c r="I13" s="251"/>
      <c r="J13" s="237"/>
      <c r="K13" s="304">
        <v>9.84</v>
      </c>
      <c r="L13" s="303">
        <v>6.55</v>
      </c>
      <c r="M13" s="25"/>
      <c r="N13" s="443" t="e">
        <f>LOOKUP(G13,'ж3'!C$3:C$102,'ж3'!$B$3:$B$102)</f>
        <v>#N/A</v>
      </c>
      <c r="O13" s="444">
        <f>LOOKUP(H13,'ж3'!D$3:D$102,'ж3'!$B$3:$B$102)</f>
        <v>24</v>
      </c>
      <c r="P13" s="444">
        <f>LOOKUP(I13,'ж3'!E$3:E$102,'ж3'!$B$3:$B$102)</f>
        <v>10</v>
      </c>
      <c r="Q13" s="445" t="e">
        <f>LOOKUP(J13,'ж3'!F$3:F$102,'ж3'!$B$3:$B$102)</f>
        <v>#N/A</v>
      </c>
      <c r="R13" s="443">
        <f>IF(K13&lt;9.8,IF(ISNA(VLOOKUP(K13,'ж3'!$H$3:$I$102,2,0)),LOOKUP(K13,'ж3'!$H$3:$H$102,'ж3'!$I$3:$I$102)-3,LOOKUP(K13,'ж3'!$H$3:$H$102,'ж3'!$I$3:$I$102)),IF(K13&gt;10.8,IF(ISNA(VLOOKUP(K13,'ж3'!$H$3:$I$102,2,0)),LOOKUP(K13,'ж3'!$H$3:$H$102,'ж3'!$I$3:$I$102)-1,LOOKUP(K13,'ж3'!$H$3:$H$102,'ж3'!$I$3:$I$102)),IF(ISNA(VLOOKUP(K13,'ж3'!$H$3:$I$102,2,0)),LOOKUP(K13,'ж3'!$H$3:$H$102,'ж3'!$I$3:$I$102)-2,LOOKUP(K13,'ж3'!$H$3:$H$102,'ж3'!$I$3:$I$102))))</f>
        <v>50</v>
      </c>
      <c r="S13" s="444">
        <f>IF(ISNA(VLOOKUP(L13,'ж3'!$J$3:$K$102,2,0)),LOOKUP(L13,'ж3'!$J$3:$J$102,'ж3'!$K$3:$K$102)-1,LOOKUP(L13,'ж3'!$J$3:$J$102,'ж3'!$K$3:$K$102))</f>
        <v>48</v>
      </c>
      <c r="T13" s="445" t="e">
        <f>IF(ISNA(VLOOKUP(M13,'ж3'!$L$3:$M$102,2,0)),LOOKUP(M13,'ж3'!$L$3:$L$102,'ж3'!$M$3:$M$102)-1,LOOKUP(M13,'ж3'!$L$3:$L$102,'ж3'!$M$3:$M$102))</f>
        <v>#N/A</v>
      </c>
      <c r="U13" s="374">
        <f t="shared" si="0"/>
        <v>122</v>
      </c>
      <c r="V13" s="249">
        <v>8</v>
      </c>
    </row>
    <row r="14" spans="1:22" ht="12.75">
      <c r="A14" s="232">
        <f t="shared" si="1"/>
        <v>9</v>
      </c>
      <c r="B14" s="409"/>
      <c r="C14" s="271">
        <v>4</v>
      </c>
      <c r="D14" s="275" t="s">
        <v>82</v>
      </c>
      <c r="E14" s="280" t="s">
        <v>102</v>
      </c>
      <c r="F14" s="285" t="s">
        <v>93</v>
      </c>
      <c r="G14" s="282"/>
      <c r="H14" s="259">
        <v>17</v>
      </c>
      <c r="I14" s="246"/>
      <c r="J14" s="237"/>
      <c r="K14" s="304">
        <v>9.85</v>
      </c>
      <c r="L14" s="303">
        <v>7.46</v>
      </c>
      <c r="M14" s="25"/>
      <c r="N14" s="443" t="e">
        <f>LOOKUP(G14,'ж3'!C$3:C$102,'ж3'!$B$3:$B$102)</f>
        <v>#N/A</v>
      </c>
      <c r="O14" s="444">
        <f>LOOKUP(H14,'ж3'!D$3:D$102,'ж3'!$B$3:$B$102)</f>
        <v>26</v>
      </c>
      <c r="P14" s="444">
        <f>LOOKUP(I14,'ж3'!E$3:E$102,'ж3'!$B$3:$B$102)</f>
        <v>10</v>
      </c>
      <c r="Q14" s="445" t="e">
        <f>LOOKUP(J14,'ж3'!F$3:F$102,'ж3'!$B$3:$B$102)</f>
        <v>#N/A</v>
      </c>
      <c r="R14" s="443">
        <f>IF(K14&lt;9.8,IF(ISNA(VLOOKUP(K14,'ж3'!$H$3:$I$102,2,0)),LOOKUP(K14,'ж3'!$H$3:$H$102,'ж3'!$I$3:$I$102)-3,LOOKUP(K14,'ж3'!$H$3:$H$102,'ж3'!$I$3:$I$102)),IF(K14&gt;10.8,IF(ISNA(VLOOKUP(K14,'ж3'!$H$3:$I$102,2,0)),LOOKUP(K14,'ж3'!$H$3:$H$102,'ж3'!$I$3:$I$102)-1,LOOKUP(K14,'ж3'!$H$3:$H$102,'ж3'!$I$3:$I$102)),IF(ISNA(VLOOKUP(K14,'ж3'!$H$3:$I$102,2,0)),LOOKUP(K14,'ж3'!$H$3:$H$102,'ж3'!$I$3:$I$102)-2,LOOKUP(K14,'ж3'!$H$3:$H$102,'ж3'!$I$3:$I$102))))</f>
        <v>50</v>
      </c>
      <c r="S14" s="444">
        <f>IF(ISNA(VLOOKUP(L14,'ж3'!$J$3:$K$102,2,0)),LOOKUP(L14,'ж3'!$J$3:$J$102,'ж3'!$K$3:$K$102)-1,LOOKUP(L14,'ж3'!$J$3:$J$102,'ж3'!$K$3:$K$102))</f>
        <v>36</v>
      </c>
      <c r="T14" s="445" t="e">
        <f>IF(ISNA(VLOOKUP(M14,'ж3'!$L$3:$M$102,2,0)),LOOKUP(M14,'ж3'!$L$3:$L$102,'ж3'!$M$3:$M$102)-1,LOOKUP(M14,'ж3'!$L$3:$L$102,'ж3'!$M$3:$M$102))</f>
        <v>#N/A</v>
      </c>
      <c r="U14" s="374">
        <f t="shared" si="0"/>
        <v>112</v>
      </c>
      <c r="V14" s="249">
        <v>9</v>
      </c>
    </row>
    <row r="15" spans="1:22" ht="12.75">
      <c r="A15" s="232">
        <f t="shared" si="1"/>
        <v>10</v>
      </c>
      <c r="B15" s="409"/>
      <c r="C15" s="271">
        <v>2</v>
      </c>
      <c r="D15" s="274" t="s">
        <v>80</v>
      </c>
      <c r="E15" s="279" t="s">
        <v>101</v>
      </c>
      <c r="F15" s="284" t="s">
        <v>91</v>
      </c>
      <c r="G15" s="282"/>
      <c r="H15" s="259">
        <v>14</v>
      </c>
      <c r="I15" s="246"/>
      <c r="J15" s="237"/>
      <c r="K15" s="304">
        <v>10.35</v>
      </c>
      <c r="L15" s="303">
        <v>6.52</v>
      </c>
      <c r="M15" s="25"/>
      <c r="N15" s="443" t="e">
        <f>LOOKUP(G15,'ж3'!C$3:C$102,'ж3'!$B$3:$B$102)</f>
        <v>#N/A</v>
      </c>
      <c r="O15" s="444">
        <f>LOOKUP(H15,'ж3'!D$3:D$102,'ж3'!$B$3:$B$102)</f>
        <v>20</v>
      </c>
      <c r="P15" s="444">
        <f>LOOKUP(I15,'ж3'!E$3:E$102,'ж3'!$B$3:$B$102)</f>
        <v>10</v>
      </c>
      <c r="Q15" s="445" t="e">
        <f>LOOKUP(J15,'ж3'!F$3:F$102,'ж3'!$B$3:$B$102)</f>
        <v>#N/A</v>
      </c>
      <c r="R15" s="443">
        <f>IF(K15&lt;9.8,IF(ISNA(VLOOKUP(K15,'ж3'!$H$3:$I$102,2,0)),LOOKUP(K15,'ж3'!$H$3:$H$102,'ж3'!$I$3:$I$102)-3,LOOKUP(K15,'ж3'!$H$3:$H$102,'ж3'!$I$3:$I$102)),IF(K15&gt;10.8,IF(ISNA(VLOOKUP(K15,'ж3'!$H$3:$I$102,2,0)),LOOKUP(K15,'ж3'!$H$3:$H$102,'ж3'!$I$3:$I$102)-1,LOOKUP(K15,'ж3'!$H$3:$H$102,'ж3'!$I$3:$I$102)),IF(ISNA(VLOOKUP(K15,'ж3'!$H$3:$I$102,2,0)),LOOKUP(K15,'ж3'!$H$3:$H$102,'ж3'!$I$3:$I$102)-2,LOOKUP(K15,'ж3'!$H$3:$H$102,'ж3'!$I$3:$I$102))))</f>
        <v>40</v>
      </c>
      <c r="S15" s="444">
        <f>IF(ISNA(VLOOKUP(L15,'ж3'!$J$3:$K$102,2,0)),LOOKUP(L15,'ж3'!$J$3:$J$102,'ж3'!$K$3:$K$102)-1,LOOKUP(L15,'ж3'!$J$3:$J$102,'ж3'!$K$3:$K$102))</f>
        <v>49</v>
      </c>
      <c r="T15" s="445" t="e">
        <f>IF(ISNA(VLOOKUP(M15,'ж3'!$L$3:$M$102,2,0)),LOOKUP(M15,'ж3'!$L$3:$L$102,'ж3'!$M$3:$M$102)-1,LOOKUP(M15,'ж3'!$L$3:$L$102,'ж3'!$M$3:$M$102))</f>
        <v>#N/A</v>
      </c>
      <c r="U15" s="374">
        <f t="shared" si="0"/>
        <v>109</v>
      </c>
      <c r="V15" s="249">
        <v>10</v>
      </c>
    </row>
    <row r="16" spans="1:22" ht="12.75">
      <c r="A16" s="232">
        <f t="shared" si="1"/>
        <v>11</v>
      </c>
      <c r="B16" s="409"/>
      <c r="C16" s="271">
        <v>10</v>
      </c>
      <c r="D16" s="274" t="s">
        <v>88</v>
      </c>
      <c r="E16" s="279" t="s">
        <v>105</v>
      </c>
      <c r="F16" s="286" t="s">
        <v>96</v>
      </c>
      <c r="G16" s="282"/>
      <c r="H16" s="259">
        <v>14</v>
      </c>
      <c r="I16" s="246"/>
      <c r="J16" s="237"/>
      <c r="K16" s="304">
        <v>10.34</v>
      </c>
      <c r="L16" s="303">
        <v>7.51</v>
      </c>
      <c r="M16" s="25"/>
      <c r="N16" s="443" t="e">
        <f>LOOKUP(G16,'ж3'!C$3:C$102,'ж3'!$B$3:$B$102)</f>
        <v>#N/A</v>
      </c>
      <c r="O16" s="444">
        <f>LOOKUP(H16,'ж3'!D$3:D$102,'ж3'!$B$3:$B$102)</f>
        <v>20</v>
      </c>
      <c r="P16" s="444">
        <f>LOOKUP(I16,'ж3'!E$3:E$102,'ж3'!$B$3:$B$102)</f>
        <v>10</v>
      </c>
      <c r="Q16" s="445" t="e">
        <f>LOOKUP(J16,'ж3'!F$3:F$102,'ж3'!$B$3:$B$102)</f>
        <v>#N/A</v>
      </c>
      <c r="R16" s="443">
        <f>IF(K16&lt;9.8,IF(ISNA(VLOOKUP(K16,'ж3'!$H$3:$I$102,2,0)),LOOKUP(K16,'ж3'!$H$3:$H$102,'ж3'!$I$3:$I$102)-3,LOOKUP(K16,'ж3'!$H$3:$H$102,'ж3'!$I$3:$I$102)),IF(K16&gt;10.8,IF(ISNA(VLOOKUP(K16,'ж3'!$H$3:$I$102,2,0)),LOOKUP(K16,'ж3'!$H$3:$H$102,'ж3'!$I$3:$I$102)-1,LOOKUP(K16,'ж3'!$H$3:$H$102,'ж3'!$I$3:$I$102)),IF(ISNA(VLOOKUP(K16,'ж3'!$H$3:$I$102,2,0)),LOOKUP(K16,'ж3'!$H$3:$H$102,'ж3'!$I$3:$I$102)-2,LOOKUP(K16,'ж3'!$H$3:$H$102,'ж3'!$I$3:$I$102))))</f>
        <v>40</v>
      </c>
      <c r="S16" s="444">
        <f>IF(ISNA(VLOOKUP(L16,'ж3'!$J$3:$K$102,2,0)),LOOKUP(L16,'ж3'!$J$3:$J$102,'ж3'!$K$3:$K$102)-1,LOOKUP(L16,'ж3'!$J$3:$J$102,'ж3'!$K$3:$K$102))</f>
        <v>35</v>
      </c>
      <c r="T16" s="445" t="e">
        <f>IF(ISNA(VLOOKUP(M16,'ж3'!$L$3:$M$102,2,0)),LOOKUP(M16,'ж3'!$L$3:$L$102,'ж3'!$M$3:$M$102)-1,LOOKUP(M16,'ж3'!$L$3:$L$102,'ж3'!$M$3:$M$102))</f>
        <v>#N/A</v>
      </c>
      <c r="U16" s="374">
        <f t="shared" si="0"/>
        <v>95</v>
      </c>
      <c r="V16" s="249">
        <v>11</v>
      </c>
    </row>
    <row r="17" spans="1:22" ht="12.75">
      <c r="A17" s="232">
        <f t="shared" si="1"/>
        <v>12</v>
      </c>
      <c r="B17" s="409"/>
      <c r="C17" s="271">
        <v>15</v>
      </c>
      <c r="D17" s="275" t="s">
        <v>84</v>
      </c>
      <c r="E17" s="280" t="s">
        <v>107</v>
      </c>
      <c r="F17" s="285" t="s">
        <v>99</v>
      </c>
      <c r="G17" s="282"/>
      <c r="H17" s="259">
        <v>15</v>
      </c>
      <c r="I17" s="246"/>
      <c r="J17" s="237"/>
      <c r="K17" s="304">
        <v>10.37</v>
      </c>
      <c r="L17" s="303">
        <v>8.15</v>
      </c>
      <c r="M17" s="25"/>
      <c r="N17" s="443" t="e">
        <f>LOOKUP(G17,'ж3'!C$3:C$102,'ж3'!$B$3:$B$102)</f>
        <v>#N/A</v>
      </c>
      <c r="O17" s="444">
        <f>LOOKUP(H17,'ж3'!D$3:D$102,'ж3'!$B$3:$B$102)</f>
        <v>22</v>
      </c>
      <c r="P17" s="444">
        <f>LOOKUP(I17,'ж3'!E$3:E$102,'ж3'!$B$3:$B$102)</f>
        <v>10</v>
      </c>
      <c r="Q17" s="445" t="e">
        <f>LOOKUP(J17,'ж3'!F$3:F$102,'ж3'!$B$3:$B$102)</f>
        <v>#N/A</v>
      </c>
      <c r="R17" s="443">
        <f>IF(K17&lt;9.8,IF(ISNA(VLOOKUP(K17,'ж3'!$H$3:$I$102,2,0)),LOOKUP(K17,'ж3'!$H$3:$H$102,'ж3'!$I$3:$I$102)-3,LOOKUP(K17,'ж3'!$H$3:$H$102,'ж3'!$I$3:$I$102)),IF(K17&gt;10.8,IF(ISNA(VLOOKUP(K17,'ж3'!$H$3:$I$102,2,0)),LOOKUP(K17,'ж3'!$H$3:$H$102,'ж3'!$I$3:$I$102)-1,LOOKUP(K17,'ж3'!$H$3:$H$102,'ж3'!$I$3:$I$102)),IF(ISNA(VLOOKUP(K17,'ж3'!$H$3:$I$102,2,0)),LOOKUP(K17,'ж3'!$H$3:$H$102,'ж3'!$I$3:$I$102)-2,LOOKUP(K17,'ж3'!$H$3:$H$102,'ж3'!$I$3:$I$102))))</f>
        <v>40</v>
      </c>
      <c r="S17" s="444">
        <f>IF(ISNA(VLOOKUP(L17,'ж3'!$J$3:$K$102,2,0)),LOOKUP(L17,'ж3'!$J$3:$J$102,'ж3'!$K$3:$K$102)-1,LOOKUP(L17,'ж3'!$J$3:$J$102,'ж3'!$K$3:$K$102))</f>
        <v>31</v>
      </c>
      <c r="T17" s="445" t="e">
        <f>IF(ISNA(VLOOKUP(M17,'ж3'!$L$3:$M$102,2,0)),LOOKUP(M17,'ж3'!$L$3:$L$102,'ж3'!$M$3:$M$102)-1,LOOKUP(M17,'ж3'!$L$3:$L$102,'ж3'!$M$3:$M$102))</f>
        <v>#N/A</v>
      </c>
      <c r="U17" s="374">
        <f t="shared" si="0"/>
        <v>93</v>
      </c>
      <c r="V17" s="249">
        <v>12</v>
      </c>
    </row>
    <row r="18" spans="1:22" ht="12.75">
      <c r="A18" s="232">
        <f t="shared" si="1"/>
        <v>13</v>
      </c>
      <c r="B18" s="409"/>
      <c r="C18" s="271">
        <v>5</v>
      </c>
      <c r="D18" s="375" t="s">
        <v>48</v>
      </c>
      <c r="E18" s="376" t="s">
        <v>102</v>
      </c>
      <c r="F18" s="378" t="s">
        <v>52</v>
      </c>
      <c r="G18" s="282"/>
      <c r="H18" s="259">
        <v>15</v>
      </c>
      <c r="I18" s="246"/>
      <c r="J18" s="237"/>
      <c r="K18" s="304">
        <v>10.59</v>
      </c>
      <c r="L18" s="303">
        <v>7.57</v>
      </c>
      <c r="M18" s="25"/>
      <c r="N18" s="443" t="e">
        <f>LOOKUP(G18,'ж3'!C$3:C$102,'ж3'!$B$3:$B$102)</f>
        <v>#N/A</v>
      </c>
      <c r="O18" s="444">
        <f>LOOKUP(H18,'ж3'!D$3:D$102,'ж3'!$B$3:$B$102)</f>
        <v>22</v>
      </c>
      <c r="P18" s="444">
        <f>LOOKUP(I18,'ж3'!E$3:E$102,'ж3'!$B$3:$B$102)</f>
        <v>10</v>
      </c>
      <c r="Q18" s="445" t="e">
        <f>LOOKUP(J18,'ж3'!F$3:F$102,'ж3'!$B$3:$B$102)</f>
        <v>#N/A</v>
      </c>
      <c r="R18" s="443">
        <f>IF(K18&lt;9.8,IF(ISNA(VLOOKUP(K18,'ж3'!$H$3:$I$102,2,0)),LOOKUP(K18,'ж3'!$H$3:$H$102,'ж3'!$I$3:$I$102)-3,LOOKUP(K18,'ж3'!$H$3:$H$102,'ж3'!$I$3:$I$102)),IF(K18&gt;10.8,IF(ISNA(VLOOKUP(K18,'ж3'!$H$3:$I$102,2,0)),LOOKUP(K18,'ж3'!$H$3:$H$102,'ж3'!$I$3:$I$102)-1,LOOKUP(K18,'ж3'!$H$3:$H$102,'ж3'!$I$3:$I$102)),IF(ISNA(VLOOKUP(K18,'ж3'!$H$3:$I$102,2,0)),LOOKUP(K18,'ж3'!$H$3:$H$102,'ж3'!$I$3:$I$102)-2,LOOKUP(K18,'ж3'!$H$3:$H$102,'ж3'!$I$3:$I$102))))</f>
        <v>36</v>
      </c>
      <c r="S18" s="444">
        <f>IF(ISNA(VLOOKUP(L18,'ж3'!$J$3:$K$102,2,0)),LOOKUP(L18,'ж3'!$J$3:$J$102,'ж3'!$K$3:$K$102)-1,LOOKUP(L18,'ж3'!$J$3:$J$102,'ж3'!$K$3:$K$102))</f>
        <v>34</v>
      </c>
      <c r="T18" s="445" t="e">
        <f>IF(ISNA(VLOOKUP(M18,'ж3'!$L$3:$M$102,2,0)),LOOKUP(M18,'ж3'!$L$3:$L$102,'ж3'!$M$3:$M$102)-1,LOOKUP(M18,'ж3'!$L$3:$L$102,'ж3'!$M$3:$M$102))</f>
        <v>#N/A</v>
      </c>
      <c r="U18" s="374">
        <f t="shared" si="0"/>
        <v>92</v>
      </c>
      <c r="V18" s="249">
        <v>13</v>
      </c>
    </row>
    <row r="19" spans="1:22" ht="12.75">
      <c r="A19" s="232">
        <f t="shared" si="1"/>
        <v>14</v>
      </c>
      <c r="B19" s="409"/>
      <c r="C19" s="271">
        <v>17</v>
      </c>
      <c r="D19" s="274" t="s">
        <v>86</v>
      </c>
      <c r="E19" s="279" t="s">
        <v>108</v>
      </c>
      <c r="F19" s="286"/>
      <c r="G19" s="282"/>
      <c r="H19" s="259">
        <v>15</v>
      </c>
      <c r="I19" s="246"/>
      <c r="J19" s="237"/>
      <c r="K19" s="304">
        <v>10.37</v>
      </c>
      <c r="L19" s="303">
        <v>8.25</v>
      </c>
      <c r="M19" s="25"/>
      <c r="N19" s="443" t="e">
        <f>LOOKUP(G19,'ж3'!C$3:C$102,'ж3'!$B$3:$B$102)</f>
        <v>#N/A</v>
      </c>
      <c r="O19" s="444">
        <f>LOOKUP(H19,'ж3'!D$3:D$102,'ж3'!$B$3:$B$102)</f>
        <v>22</v>
      </c>
      <c r="P19" s="444">
        <f>LOOKUP(I19,'ж3'!E$3:E$102,'ж3'!$B$3:$B$102)</f>
        <v>10</v>
      </c>
      <c r="Q19" s="445" t="e">
        <f>LOOKUP(J19,'ж3'!F$3:F$102,'ж3'!$B$3:$B$102)</f>
        <v>#N/A</v>
      </c>
      <c r="R19" s="443">
        <f>IF(K19&lt;9.8,IF(ISNA(VLOOKUP(K19,'ж3'!$H$3:$I$102,2,0)),LOOKUP(K19,'ж3'!$H$3:$H$102,'ж3'!$I$3:$I$102)-3,LOOKUP(K19,'ж3'!$H$3:$H$102,'ж3'!$I$3:$I$102)),IF(K19&gt;10.8,IF(ISNA(VLOOKUP(K19,'ж3'!$H$3:$I$102,2,0)),LOOKUP(K19,'ж3'!$H$3:$H$102,'ж3'!$I$3:$I$102)-1,LOOKUP(K19,'ж3'!$H$3:$H$102,'ж3'!$I$3:$I$102)),IF(ISNA(VLOOKUP(K19,'ж3'!$H$3:$I$102,2,0)),LOOKUP(K19,'ж3'!$H$3:$H$102,'ж3'!$I$3:$I$102)-2,LOOKUP(K19,'ж3'!$H$3:$H$102,'ж3'!$I$3:$I$102))))</f>
        <v>40</v>
      </c>
      <c r="S19" s="444">
        <f>IF(ISNA(VLOOKUP(L19,'ж3'!$J$3:$K$102,2,0)),LOOKUP(L19,'ж3'!$J$3:$J$102,'ж3'!$K$3:$K$102)-1,LOOKUP(L19,'ж3'!$J$3:$J$102,'ж3'!$K$3:$K$102))</f>
        <v>29</v>
      </c>
      <c r="T19" s="445" t="e">
        <f>IF(ISNA(VLOOKUP(M19,'ж3'!$L$3:$M$102,2,0)),LOOKUP(M19,'ж3'!$L$3:$L$102,'ж3'!$M$3:$M$102)-1,LOOKUP(M19,'ж3'!$L$3:$L$102,'ж3'!$M$3:$M$102))</f>
        <v>#N/A</v>
      </c>
      <c r="U19" s="374">
        <f t="shared" si="0"/>
        <v>91</v>
      </c>
      <c r="V19" s="249">
        <v>14</v>
      </c>
    </row>
    <row r="20" spans="1:22" ht="12.75">
      <c r="A20" s="232">
        <f t="shared" si="1"/>
        <v>15</v>
      </c>
      <c r="B20" s="409"/>
      <c r="C20" s="271">
        <v>7</v>
      </c>
      <c r="D20" s="276" t="s">
        <v>33</v>
      </c>
      <c r="E20" s="279" t="s">
        <v>103</v>
      </c>
      <c r="F20" s="286" t="s">
        <v>94</v>
      </c>
      <c r="G20" s="282"/>
      <c r="H20" s="259">
        <v>12</v>
      </c>
      <c r="I20" s="246"/>
      <c r="J20" s="237"/>
      <c r="K20" s="304">
        <v>10.47</v>
      </c>
      <c r="L20" s="303">
        <v>8.24</v>
      </c>
      <c r="M20" s="25"/>
      <c r="N20" s="443" t="e">
        <f>LOOKUP(G20,'ж3'!C$3:C$102,'ж3'!$B$3:$B$102)</f>
        <v>#N/A</v>
      </c>
      <c r="O20" s="444">
        <f>LOOKUP(H20,'ж3'!D$3:D$102,'ж3'!$B$3:$B$102)</f>
        <v>16</v>
      </c>
      <c r="P20" s="444">
        <f>LOOKUP(I20,'ж3'!E$3:E$102,'ж3'!$B$3:$B$102)</f>
        <v>10</v>
      </c>
      <c r="Q20" s="445" t="e">
        <f>LOOKUP(J20,'ж3'!F$3:F$102,'ж3'!$B$3:$B$102)</f>
        <v>#N/A</v>
      </c>
      <c r="R20" s="443">
        <f>IF(K20&lt;9.8,IF(ISNA(VLOOKUP(K20,'ж3'!$H$3:$I$102,2,0)),LOOKUP(K20,'ж3'!$H$3:$H$102,'ж3'!$I$3:$I$102)-3,LOOKUP(K20,'ж3'!$H$3:$H$102,'ж3'!$I$3:$I$102)),IF(K20&gt;10.8,IF(ISNA(VLOOKUP(K20,'ж3'!$H$3:$I$102,2,0)),LOOKUP(K20,'ж3'!$H$3:$H$102,'ж3'!$I$3:$I$102)-1,LOOKUP(K20,'ж3'!$H$3:$H$102,'ж3'!$I$3:$I$102)),IF(ISNA(VLOOKUP(K20,'ж3'!$H$3:$I$102,2,0)),LOOKUP(K20,'ж3'!$H$3:$H$102,'ж3'!$I$3:$I$102)-2,LOOKUP(K20,'ж3'!$H$3:$H$102,'ж3'!$I$3:$I$102))))</f>
        <v>38</v>
      </c>
      <c r="S20" s="444">
        <f>IF(ISNA(VLOOKUP(L20,'ж3'!$J$3:$K$102,2,0)),LOOKUP(L20,'ж3'!$J$3:$J$102,'ж3'!$K$3:$K$102)-1,LOOKUP(L20,'ж3'!$J$3:$J$102,'ж3'!$K$3:$K$102))</f>
        <v>29</v>
      </c>
      <c r="T20" s="445" t="e">
        <f>IF(ISNA(VLOOKUP(M20,'ж3'!$L$3:$M$102,2,0)),LOOKUP(M20,'ж3'!$L$3:$L$102,'ж3'!$M$3:$M$102)-1,LOOKUP(M20,'ж3'!$L$3:$L$102,'ж3'!$M$3:$M$102))</f>
        <v>#N/A</v>
      </c>
      <c r="U20" s="374">
        <f t="shared" si="0"/>
        <v>83</v>
      </c>
      <c r="V20" s="249">
        <v>15</v>
      </c>
    </row>
    <row r="21" spans="1:22" ht="12.75">
      <c r="A21" s="232">
        <f t="shared" si="1"/>
        <v>16</v>
      </c>
      <c r="B21" s="409"/>
      <c r="C21" s="271">
        <v>18</v>
      </c>
      <c r="D21" s="274" t="s">
        <v>87</v>
      </c>
      <c r="E21" s="279" t="s">
        <v>108</v>
      </c>
      <c r="F21" s="286"/>
      <c r="G21" s="379"/>
      <c r="H21" s="259">
        <v>16</v>
      </c>
      <c r="I21" s="24"/>
      <c r="J21" s="25"/>
      <c r="K21" s="304">
        <v>11.12</v>
      </c>
      <c r="L21" s="303">
        <v>8.58</v>
      </c>
      <c r="M21" s="25"/>
      <c r="N21" s="443" t="e">
        <f>LOOKUP(G21,'ж3'!C$3:C$102,'ж3'!$B$3:$B$102)</f>
        <v>#N/A</v>
      </c>
      <c r="O21" s="444">
        <f>LOOKUP(H21,'ж3'!D$3:D$102,'ж3'!$B$3:$B$102)</f>
        <v>24</v>
      </c>
      <c r="P21" s="444">
        <f>LOOKUP(I21,'ж3'!E$3:E$102,'ж3'!$B$3:$B$102)</f>
        <v>10</v>
      </c>
      <c r="Q21" s="445" t="e">
        <f>LOOKUP(J21,'ж3'!F$3:F$102,'ж3'!$B$3:$B$102)</f>
        <v>#N/A</v>
      </c>
      <c r="R21" s="443">
        <f>IF(K21&lt;9.8,IF(ISNA(VLOOKUP(K21,'ж3'!$H$3:$I$102,2,0)),LOOKUP(K21,'ж3'!$H$3:$H$102,'ж3'!$I$3:$I$102)-3,LOOKUP(K21,'ж3'!$H$3:$H$102,'ж3'!$I$3:$I$102)),IF(K21&gt;10.8,IF(ISNA(VLOOKUP(K21,'ж3'!$H$3:$I$102,2,0)),LOOKUP(K21,'ж3'!$H$3:$H$102,'ж3'!$I$3:$I$102)-1,LOOKUP(K21,'ж3'!$H$3:$H$102,'ж3'!$I$3:$I$102)),IF(ISNA(VLOOKUP(K21,'ж3'!$H$3:$I$102,2,0)),LOOKUP(K21,'ж3'!$H$3:$H$102,'ж3'!$I$3:$I$102)-2,LOOKUP(K21,'ж3'!$H$3:$H$102,'ж3'!$I$3:$I$102))))</f>
        <v>28</v>
      </c>
      <c r="S21" s="444">
        <f>IF(ISNA(VLOOKUP(L21,'ж3'!$J$3:$K$102,2,0)),LOOKUP(L21,'ж3'!$J$3:$J$102,'ж3'!$K$3:$K$102)-1,LOOKUP(L21,'ж3'!$J$3:$J$102,'ж3'!$K$3:$K$102))</f>
        <v>23</v>
      </c>
      <c r="T21" s="445" t="e">
        <f>IF(ISNA(VLOOKUP(M21,'ж3'!$L$3:$M$102,2,0)),LOOKUP(M21,'ж3'!$L$3:$L$102,'ж3'!$M$3:$M$102)-1,LOOKUP(M21,'ж3'!$L$3:$L$102,'ж3'!$M$3:$M$102))</f>
        <v>#N/A</v>
      </c>
      <c r="U21" s="374">
        <f t="shared" si="0"/>
        <v>75</v>
      </c>
      <c r="V21" s="249">
        <v>16</v>
      </c>
    </row>
    <row r="22" spans="1:22" ht="12.75">
      <c r="A22" s="232">
        <f t="shared" si="1"/>
        <v>17</v>
      </c>
      <c r="B22" s="409"/>
      <c r="C22" s="271">
        <v>16</v>
      </c>
      <c r="D22" s="274" t="s">
        <v>85</v>
      </c>
      <c r="E22" s="280" t="s">
        <v>107</v>
      </c>
      <c r="F22" s="286" t="s">
        <v>100</v>
      </c>
      <c r="G22" s="282"/>
      <c r="H22" s="259">
        <v>17</v>
      </c>
      <c r="I22" s="246"/>
      <c r="J22" s="237"/>
      <c r="K22" s="304" t="s">
        <v>259</v>
      </c>
      <c r="L22" s="303">
        <v>7.3</v>
      </c>
      <c r="M22" s="25"/>
      <c r="N22" s="443" t="e">
        <f>LOOKUP(G22,'ж3'!C$3:C$102,'ж3'!$B$3:$B$102)</f>
        <v>#N/A</v>
      </c>
      <c r="O22" s="444">
        <f>LOOKUP(H22,'ж3'!D$3:D$102,'ж3'!$B$3:$B$102)</f>
        <v>26</v>
      </c>
      <c r="P22" s="444">
        <f>LOOKUP(I22,'ж3'!E$3:E$102,'ж3'!$B$3:$B$102)</f>
        <v>10</v>
      </c>
      <c r="Q22" s="445" t="e">
        <f>LOOKUP(J22,'ж3'!F$3:F$102,'ж3'!$B$3:$B$102)</f>
        <v>#N/A</v>
      </c>
      <c r="R22" s="443">
        <v>0</v>
      </c>
      <c r="S22" s="444">
        <f>IF(ISNA(VLOOKUP(L22,'ж3'!$J$3:$K$102,2,0)),LOOKUP(L22,'ж3'!$J$3:$J$102,'ж3'!$K$3:$K$102)-1,LOOKUP(L22,'ж3'!$J$3:$J$102,'ж3'!$K$3:$K$102))</f>
        <v>40</v>
      </c>
      <c r="T22" s="445" t="e">
        <f>IF(ISNA(VLOOKUP(M22,'ж3'!$L$3:$M$102,2,0)),LOOKUP(M22,'ж3'!$L$3:$L$102,'ж3'!$M$3:$M$102)-1,LOOKUP(M22,'ж3'!$L$3:$L$102,'ж3'!$M$3:$M$102))</f>
        <v>#N/A</v>
      </c>
      <c r="U22" s="374">
        <f t="shared" si="0"/>
        <v>66</v>
      </c>
      <c r="V22" s="249">
        <v>17</v>
      </c>
    </row>
    <row r="23" spans="1:22" ht="13.5" thickBot="1">
      <c r="A23" s="232">
        <f t="shared" si="1"/>
        <v>18</v>
      </c>
      <c r="B23" s="431"/>
      <c r="C23" s="401">
        <v>14</v>
      </c>
      <c r="D23" s="403" t="s">
        <v>47</v>
      </c>
      <c r="E23" s="404" t="s">
        <v>106</v>
      </c>
      <c r="F23" s="405" t="s">
        <v>51</v>
      </c>
      <c r="G23" s="406"/>
      <c r="H23" s="391" t="s">
        <v>258</v>
      </c>
      <c r="I23" s="407"/>
      <c r="J23" s="238"/>
      <c r="K23" s="392" t="s">
        <v>258</v>
      </c>
      <c r="L23" s="315" t="s">
        <v>258</v>
      </c>
      <c r="M23" s="26"/>
      <c r="N23" s="446" t="e">
        <f>LOOKUP(G23,'ж3'!C$3:C$102,'ж3'!$B$3:$B$102)</f>
        <v>#N/A</v>
      </c>
      <c r="O23" s="447">
        <v>0</v>
      </c>
      <c r="P23" s="447">
        <f>LOOKUP(I23,'ж3'!E$3:E$102,'ж3'!$B$3:$B$102)</f>
        <v>10</v>
      </c>
      <c r="Q23" s="448" t="e">
        <f>LOOKUP(J23,'ж3'!F$3:F$102,'ж3'!$B$3:$B$102)</f>
        <v>#N/A</v>
      </c>
      <c r="R23" s="446">
        <v>0</v>
      </c>
      <c r="S23" s="447">
        <v>0</v>
      </c>
      <c r="T23" s="448" t="e">
        <f>IF(ISNA(VLOOKUP(M23,'ж3'!$L$3:$M$102,2,0)),LOOKUP(M23,'ж3'!$L$3:$L$102,'ж3'!$M$3:$M$102)-1,LOOKUP(M23,'ж3'!$L$3:$L$102,'ж3'!$M$3:$M$102))</f>
        <v>#N/A</v>
      </c>
      <c r="U23" s="253">
        <f t="shared" si="0"/>
        <v>0</v>
      </c>
      <c r="V23" s="250">
        <v>18</v>
      </c>
    </row>
    <row r="24" ht="12.75">
      <c r="B24" s="222"/>
    </row>
    <row r="25" ht="13.5" thickBot="1">
      <c r="B25" s="222"/>
    </row>
    <row r="26" spans="2:22" s="219" customFormat="1" ht="13.5" thickBot="1">
      <c r="B26" s="415" t="s">
        <v>23</v>
      </c>
      <c r="C26" s="417" t="s">
        <v>32</v>
      </c>
      <c r="D26" s="419" t="s">
        <v>9</v>
      </c>
      <c r="E26" s="419" t="s">
        <v>30</v>
      </c>
      <c r="F26" s="429" t="s">
        <v>31</v>
      </c>
      <c r="G26" s="423" t="s">
        <v>10</v>
      </c>
      <c r="H26" s="423"/>
      <c r="I26" s="423"/>
      <c r="J26" s="423"/>
      <c r="K26" s="423"/>
      <c r="L26" s="423"/>
      <c r="M26" s="424"/>
      <c r="N26" s="449" t="s">
        <v>0</v>
      </c>
      <c r="O26" s="450"/>
      <c r="P26" s="450"/>
      <c r="Q26" s="450"/>
      <c r="R26" s="450"/>
      <c r="S26" s="450"/>
      <c r="T26" s="451"/>
      <c r="U26" s="408" t="s">
        <v>75</v>
      </c>
      <c r="V26" s="408" t="s">
        <v>76</v>
      </c>
    </row>
    <row r="27" spans="2:22" s="219" customFormat="1" ht="13.5" thickBot="1">
      <c r="B27" s="416"/>
      <c r="C27" s="418"/>
      <c r="D27" s="420"/>
      <c r="E27" s="420"/>
      <c r="F27" s="430"/>
      <c r="G27" s="384" t="s">
        <v>11</v>
      </c>
      <c r="H27" s="385" t="s">
        <v>15</v>
      </c>
      <c r="I27" s="386" t="s">
        <v>14</v>
      </c>
      <c r="J27" s="387" t="s">
        <v>28</v>
      </c>
      <c r="K27" s="231" t="s">
        <v>6</v>
      </c>
      <c r="L27" s="385" t="s">
        <v>19</v>
      </c>
      <c r="M27" s="385" t="s">
        <v>16</v>
      </c>
      <c r="N27" s="436" t="s">
        <v>11</v>
      </c>
      <c r="O27" s="437" t="s">
        <v>15</v>
      </c>
      <c r="P27" s="437" t="s">
        <v>14</v>
      </c>
      <c r="Q27" s="438" t="s">
        <v>29</v>
      </c>
      <c r="R27" s="436" t="s">
        <v>6</v>
      </c>
      <c r="S27" s="437" t="s">
        <v>19</v>
      </c>
      <c r="T27" s="439" t="s">
        <v>16</v>
      </c>
      <c r="U27" s="409"/>
      <c r="V27" s="409"/>
    </row>
    <row r="28" spans="1:22" ht="12.75">
      <c r="A28" s="232">
        <v>1</v>
      </c>
      <c r="B28" s="410" t="s">
        <v>25</v>
      </c>
      <c r="C28" s="270">
        <v>21</v>
      </c>
      <c r="D28" s="397" t="s">
        <v>111</v>
      </c>
      <c r="E28" s="309" t="s">
        <v>101</v>
      </c>
      <c r="F28" s="310" t="s">
        <v>124</v>
      </c>
      <c r="G28" s="242"/>
      <c r="H28" s="383">
        <v>31</v>
      </c>
      <c r="I28" s="245"/>
      <c r="J28" s="236"/>
      <c r="K28" s="389">
        <v>9.16</v>
      </c>
      <c r="L28" s="311">
        <v>6.26</v>
      </c>
      <c r="M28" s="233"/>
      <c r="N28" s="440" t="e">
        <f>LOOKUP(G28,'м3'!C$3:C$102,'м3'!$B$3:$B$102)</f>
        <v>#N/A</v>
      </c>
      <c r="O28" s="441">
        <f>LOOKUP(H28,'м3'!D$3:D$102,'м3'!$B$3:$B$102)</f>
        <v>42</v>
      </c>
      <c r="P28" s="441">
        <f>LOOKUP(I28,'м3'!E$3:E$102,'м3'!$B$3:$B$102)</f>
        <v>10</v>
      </c>
      <c r="Q28" s="442" t="e">
        <f>LOOKUP(J28,'м3'!F$3:F$102,'м3'!$B$3:$B$102)</f>
        <v>#N/A</v>
      </c>
      <c r="R28" s="440">
        <f>IF(K28&lt;9.4,IF(ISNA(VLOOKUP(K28,'м3'!$H$3:$I$102,2,0)),LOOKUP(K28,'м3'!$H$3:$H$102,'м3'!$I$3:$I$102)-3,LOOKUP(K28,'м3'!$H$3:$H$102,'м3'!$I$3:$I$102)),IF(K28&gt;10.2,IF(ISNA(VLOOKUP(K28,'м3'!$H$3:$I$102,2,0)),LOOKUP(K28,'м3'!$H$3:$H$102,'м3'!$I$3:$I$102)-1,LOOKUP(K28,'м3'!$H$3:$H$102,'м3'!$I$3:$I$102)),IF(ISNA(VLOOKUP(K28,'м3'!$H$3:$I$102,2,0)),LOOKUP(K28,'м3'!$H$3:$H$102,'м3'!$I$3:$I$102)-2,LOOKUP(K28,'м3'!$H$3:$H$102,'м3'!$I$3:$I$102))))</f>
        <v>52</v>
      </c>
      <c r="S28" s="441">
        <f>IF(ISNA(VLOOKUP(L28,'м3'!$J$3:$K$102,2,0)),LOOKUP(L28,'м3'!$J$3:$J$102,'м3'!$K$3:$K$102)-1,LOOKUP(L28,'м3'!$J$3:$J$102,'м3'!$K$3:$K$102))</f>
        <v>51</v>
      </c>
      <c r="T28" s="442" t="e">
        <f>IF(ISNA(VLOOKUP(M28,'м3'!$L$3:$M$102,2,0)),LOOKUP(M28,'м3'!$L$3:$L$102,'м3'!$M$3:$M$102)-1,LOOKUP(M28,'м3'!$L$3:$L$102,'м3'!$M$3:$M$102))</f>
        <v>#N/A</v>
      </c>
      <c r="U28" s="252">
        <f aca="true" t="shared" si="2" ref="U28:U45">S28+R28+O28</f>
        <v>145</v>
      </c>
      <c r="V28" s="248">
        <v>1</v>
      </c>
    </row>
    <row r="29" spans="1:22" ht="12.75">
      <c r="A29" s="232">
        <f>1+A28</f>
        <v>2</v>
      </c>
      <c r="B29" s="411"/>
      <c r="C29" s="271">
        <v>30</v>
      </c>
      <c r="D29" s="266" t="s">
        <v>39</v>
      </c>
      <c r="E29" s="289" t="s">
        <v>106</v>
      </c>
      <c r="F29" s="262" t="s">
        <v>42</v>
      </c>
      <c r="G29" s="243"/>
      <c r="H29" s="262">
        <v>33</v>
      </c>
      <c r="I29" s="246"/>
      <c r="J29" s="237"/>
      <c r="K29" s="304">
        <v>10.12</v>
      </c>
      <c r="L29" s="303">
        <v>5.49</v>
      </c>
      <c r="M29" s="25"/>
      <c r="N29" s="443" t="e">
        <f>LOOKUP(G29,'м3'!C$3:C$102,'м3'!$B$3:$B$102)</f>
        <v>#N/A</v>
      </c>
      <c r="O29" s="444">
        <f>LOOKUP(H29,'м3'!D$3:D$102,'м3'!$B$3:$B$102)</f>
        <v>46</v>
      </c>
      <c r="P29" s="444">
        <f>LOOKUP(I29,'м3'!E$3:E$102,'м3'!$B$3:$B$102)</f>
        <v>10</v>
      </c>
      <c r="Q29" s="445" t="e">
        <f>LOOKUP(J29,'м3'!F$3:F$102,'м3'!$B$3:$B$102)</f>
        <v>#N/A</v>
      </c>
      <c r="R29" s="443">
        <f>IF(K29&lt;9.4,IF(ISNA(VLOOKUP(K29,'м3'!$H$3:$I$102,2,0)),LOOKUP(K29,'м3'!$H$3:$H$102,'м3'!$I$3:$I$102)-3,LOOKUP(K29,'м3'!$H$3:$H$102,'м3'!$I$3:$I$102)),IF(K29&gt;10.2,IF(ISNA(VLOOKUP(K29,'м3'!$H$3:$I$102,2,0)),LOOKUP(K29,'м3'!$H$3:$H$102,'м3'!$I$3:$I$102)-1,LOOKUP(K29,'м3'!$H$3:$H$102,'м3'!$I$3:$I$102)),IF(ISNA(VLOOKUP(K29,'м3'!$H$3:$I$102,2,0)),LOOKUP(K29,'м3'!$H$3:$H$102,'м3'!$I$3:$I$102)-2,LOOKUP(K29,'м3'!$H$3:$H$102,'м3'!$I$3:$I$102))))</f>
        <v>30</v>
      </c>
      <c r="S29" s="444">
        <f>IF(ISNA(VLOOKUP(L29,'м3'!$J$3:$K$102,2,0)),LOOKUP(L29,'м3'!$J$3:$J$102,'м3'!$K$3:$K$102)-1,LOOKUP(L29,'м3'!$J$3:$J$102,'м3'!$K$3:$K$102))</f>
        <v>65</v>
      </c>
      <c r="T29" s="445" t="e">
        <f>IF(ISNA(VLOOKUP(M29,'м3'!$L$3:$M$102,2,0)),LOOKUP(M29,'м3'!$L$3:$L$102,'м3'!$M$3:$M$102)-1,LOOKUP(M29,'м3'!$L$3:$L$102,'м3'!$M$3:$M$102))</f>
        <v>#N/A</v>
      </c>
      <c r="U29" s="374">
        <f t="shared" si="2"/>
        <v>141</v>
      </c>
      <c r="V29" s="249">
        <v>2</v>
      </c>
    </row>
    <row r="30" spans="1:22" ht="12.75">
      <c r="A30" s="232">
        <f aca="true" t="shared" si="3" ref="A30:A45">1+A29</f>
        <v>3</v>
      </c>
      <c r="B30" s="411"/>
      <c r="C30" s="271">
        <v>24</v>
      </c>
      <c r="D30" s="269" t="s">
        <v>113</v>
      </c>
      <c r="E30" s="289" t="s">
        <v>103</v>
      </c>
      <c r="F30" s="262" t="s">
        <v>126</v>
      </c>
      <c r="G30" s="243"/>
      <c r="H30" s="262">
        <v>23</v>
      </c>
      <c r="I30" s="246"/>
      <c r="J30" s="237"/>
      <c r="K30" s="304">
        <v>8.86</v>
      </c>
      <c r="L30" s="303">
        <v>6.32</v>
      </c>
      <c r="M30" s="25"/>
      <c r="N30" s="443" t="e">
        <f>LOOKUP(G30,'м3'!C$3:C$102,'м3'!$B$3:$B$102)</f>
        <v>#N/A</v>
      </c>
      <c r="O30" s="444">
        <f>LOOKUP(H30,'м3'!D$3:D$102,'м3'!$B$3:$B$102)</f>
        <v>26</v>
      </c>
      <c r="P30" s="444">
        <f>LOOKUP(I30,'м3'!E$3:E$102,'м3'!$B$3:$B$102)</f>
        <v>10</v>
      </c>
      <c r="Q30" s="445" t="e">
        <f>LOOKUP(J30,'м3'!F$3:F$102,'м3'!$B$3:$B$102)</f>
        <v>#N/A</v>
      </c>
      <c r="R30" s="443">
        <f>IF(K30&lt;9.4,IF(ISNA(VLOOKUP(K30,'м3'!$H$3:$I$102,2,0)),LOOKUP(K30,'м3'!$H$3:$H$102,'м3'!$I$3:$I$102)-3,LOOKUP(K30,'м3'!$H$3:$H$102,'м3'!$I$3:$I$102)),IF(K30&gt;10.2,IF(ISNA(VLOOKUP(K30,'м3'!$H$3:$I$102,2,0)),LOOKUP(K30,'м3'!$H$3:$H$102,'м3'!$I$3:$I$102)-1,LOOKUP(K30,'м3'!$H$3:$H$102,'м3'!$I$3:$I$102)),IF(ISNA(VLOOKUP(K30,'м3'!$H$3:$I$102,2,0)),LOOKUP(K30,'м3'!$H$3:$H$102,'м3'!$I$3:$I$102)-2,LOOKUP(K30,'м3'!$H$3:$H$102,'м3'!$I$3:$I$102))))</f>
        <v>61</v>
      </c>
      <c r="S30" s="444">
        <f>IF(ISNA(VLOOKUP(L30,'м3'!$J$3:$K$102,2,0)),LOOKUP(L30,'м3'!$J$3:$J$102,'м3'!$K$3:$K$102)-1,LOOKUP(L30,'м3'!$J$3:$J$102,'м3'!$K$3:$K$102))</f>
        <v>49</v>
      </c>
      <c r="T30" s="445" t="e">
        <f>IF(ISNA(VLOOKUP(M30,'м3'!$L$3:$M$102,2,0)),LOOKUP(M30,'м3'!$L$3:$L$102,'м3'!$M$3:$M$102)-1,LOOKUP(M30,'м3'!$L$3:$L$102,'м3'!$M$3:$M$102))</f>
        <v>#N/A</v>
      </c>
      <c r="U30" s="374">
        <f t="shared" si="2"/>
        <v>136</v>
      </c>
      <c r="V30" s="249">
        <v>3</v>
      </c>
    </row>
    <row r="31" spans="1:22" ht="12.75">
      <c r="A31" s="232">
        <f t="shared" si="3"/>
        <v>4</v>
      </c>
      <c r="B31" s="411"/>
      <c r="C31" s="271">
        <v>25</v>
      </c>
      <c r="D31" s="266" t="s">
        <v>114</v>
      </c>
      <c r="E31" s="289" t="s">
        <v>103</v>
      </c>
      <c r="F31" s="262"/>
      <c r="G31" s="243"/>
      <c r="H31" s="262">
        <v>28</v>
      </c>
      <c r="I31" s="246"/>
      <c r="J31" s="237"/>
      <c r="K31" s="304">
        <v>9.75</v>
      </c>
      <c r="L31" s="303">
        <v>6.18</v>
      </c>
      <c r="M31" s="25"/>
      <c r="N31" s="443" t="e">
        <f>LOOKUP(G31,'м3'!C$3:C$102,'м3'!$B$3:$B$102)</f>
        <v>#N/A</v>
      </c>
      <c r="O31" s="444">
        <f>LOOKUP(H31,'м3'!D$3:D$102,'м3'!$B$3:$B$102)</f>
        <v>36</v>
      </c>
      <c r="P31" s="444">
        <f>LOOKUP(I31,'м3'!E$3:E$102,'м3'!$B$3:$B$102)</f>
        <v>10</v>
      </c>
      <c r="Q31" s="445" t="e">
        <f>LOOKUP(J31,'м3'!F$3:F$102,'м3'!$B$3:$B$102)</f>
        <v>#N/A</v>
      </c>
      <c r="R31" s="443">
        <f>IF(K31&lt;9.4,IF(ISNA(VLOOKUP(K31,'м3'!$H$3:$I$102,2,0)),LOOKUP(K31,'м3'!$H$3:$H$102,'м3'!$I$3:$I$102)-3,LOOKUP(K31,'м3'!$H$3:$H$102,'м3'!$I$3:$I$102)),IF(K31&gt;10.2,IF(ISNA(VLOOKUP(K31,'м3'!$H$3:$I$102,2,0)),LOOKUP(K31,'м3'!$H$3:$H$102,'м3'!$I$3:$I$102)-1,LOOKUP(K31,'м3'!$H$3:$H$102,'м3'!$I$3:$I$102)),IF(ISNA(VLOOKUP(K31,'м3'!$H$3:$I$102,2,0)),LOOKUP(K31,'м3'!$H$3:$H$102,'м3'!$I$3:$I$102)-2,LOOKUP(K31,'м3'!$H$3:$H$102,'м3'!$I$3:$I$102))))</f>
        <v>38</v>
      </c>
      <c r="S31" s="444">
        <f>IF(ISNA(VLOOKUP(L31,'м3'!$J$3:$K$102,2,0)),LOOKUP(L31,'м3'!$J$3:$J$102,'м3'!$K$3:$K$102)-1,LOOKUP(L31,'м3'!$J$3:$J$102,'м3'!$K$3:$K$102))</f>
        <v>54</v>
      </c>
      <c r="T31" s="445" t="e">
        <f>IF(ISNA(VLOOKUP(M31,'м3'!$L$3:$M$102,2,0)),LOOKUP(M31,'м3'!$L$3:$L$102,'м3'!$M$3:$M$102)-1,LOOKUP(M31,'м3'!$L$3:$L$102,'м3'!$M$3:$M$102))</f>
        <v>#N/A</v>
      </c>
      <c r="U31" s="374">
        <f t="shared" si="2"/>
        <v>128</v>
      </c>
      <c r="V31" s="249">
        <v>4</v>
      </c>
    </row>
    <row r="32" spans="1:22" ht="12.75">
      <c r="A32" s="232">
        <f t="shared" si="3"/>
        <v>5</v>
      </c>
      <c r="B32" s="411"/>
      <c r="C32" s="271">
        <v>28</v>
      </c>
      <c r="D32" s="266" t="s">
        <v>120</v>
      </c>
      <c r="E32" s="289" t="s">
        <v>105</v>
      </c>
      <c r="F32" s="262" t="s">
        <v>128</v>
      </c>
      <c r="G32" s="243"/>
      <c r="H32" s="262">
        <v>30</v>
      </c>
      <c r="I32" s="246"/>
      <c r="J32" s="237"/>
      <c r="K32" s="304">
        <v>9.6</v>
      </c>
      <c r="L32" s="303">
        <v>6.54</v>
      </c>
      <c r="M32" s="25"/>
      <c r="N32" s="443" t="e">
        <f>LOOKUP(G32,'м3'!C$3:C$102,'м3'!$B$3:$B$102)</f>
        <v>#N/A</v>
      </c>
      <c r="O32" s="444">
        <f>LOOKUP(H32,'м3'!D$3:D$102,'м3'!$B$3:$B$102)</f>
        <v>40</v>
      </c>
      <c r="P32" s="444">
        <f>LOOKUP(I32,'м3'!E$3:E$102,'м3'!$B$3:$B$102)</f>
        <v>10</v>
      </c>
      <c r="Q32" s="445" t="e">
        <f>LOOKUP(J32,'м3'!F$3:F$102,'м3'!$B$3:$B$102)</f>
        <v>#N/A</v>
      </c>
      <c r="R32" s="443">
        <f>IF(K32&lt;9.4,IF(ISNA(VLOOKUP(K32,'м3'!$H$3:$I$102,2,0)),LOOKUP(K32,'м3'!$H$3:$H$102,'м3'!$I$3:$I$102)-3,LOOKUP(K32,'м3'!$H$3:$H$102,'м3'!$I$3:$I$102)),IF(K32&gt;10.2,IF(ISNA(VLOOKUP(K32,'м3'!$H$3:$I$102,2,0)),LOOKUP(K32,'м3'!$H$3:$H$102,'м3'!$I$3:$I$102)-1,LOOKUP(K32,'м3'!$H$3:$H$102,'м3'!$I$3:$I$102)),IF(ISNA(VLOOKUP(K32,'м3'!$H$3:$I$102,2,0)),LOOKUP(K32,'м3'!$H$3:$H$102,'м3'!$I$3:$I$102)-2,LOOKUP(K32,'м3'!$H$3:$H$102,'м3'!$I$3:$I$102))))</f>
        <v>42</v>
      </c>
      <c r="S32" s="444">
        <f>IF(ISNA(VLOOKUP(L32,'м3'!$J$3:$K$102,2,0)),LOOKUP(L32,'м3'!$J$3:$J$102,'м3'!$K$3:$K$102)-1,LOOKUP(L32,'м3'!$J$3:$J$102,'м3'!$K$3:$K$102))</f>
        <v>42</v>
      </c>
      <c r="T32" s="445" t="e">
        <f>IF(ISNA(VLOOKUP(M32,'м3'!$L$3:$M$102,2,0)),LOOKUP(M32,'м3'!$L$3:$L$102,'м3'!$M$3:$M$102)-1,LOOKUP(M32,'м3'!$L$3:$L$102,'м3'!$M$3:$M$102))</f>
        <v>#N/A</v>
      </c>
      <c r="U32" s="374">
        <f t="shared" si="2"/>
        <v>124</v>
      </c>
      <c r="V32" s="249">
        <v>5</v>
      </c>
    </row>
    <row r="33" spans="1:22" ht="12.75">
      <c r="A33" s="232">
        <f t="shared" si="3"/>
        <v>6</v>
      </c>
      <c r="B33" s="411"/>
      <c r="C33" s="271">
        <v>32</v>
      </c>
      <c r="D33" s="266" t="s">
        <v>117</v>
      </c>
      <c r="E33" s="260" t="s">
        <v>107</v>
      </c>
      <c r="F33" s="262" t="s">
        <v>58</v>
      </c>
      <c r="G33" s="243"/>
      <c r="H33" s="262">
        <v>26</v>
      </c>
      <c r="I33" s="246"/>
      <c r="J33" s="237"/>
      <c r="K33" s="304">
        <v>9.62</v>
      </c>
      <c r="L33" s="303">
        <v>6.24</v>
      </c>
      <c r="M33" s="25"/>
      <c r="N33" s="443" t="e">
        <f>LOOKUP(G33,'м3'!C$3:C$102,'м3'!$B$3:$B$102)</f>
        <v>#N/A</v>
      </c>
      <c r="O33" s="444">
        <f>LOOKUP(H33,'м3'!D$3:D$102,'м3'!$B$3:$B$102)</f>
        <v>32</v>
      </c>
      <c r="P33" s="444">
        <f>LOOKUP(I33,'м3'!E$3:E$102,'м3'!$B$3:$B$102)</f>
        <v>10</v>
      </c>
      <c r="Q33" s="445" t="e">
        <f>LOOKUP(J33,'м3'!F$3:F$102,'м3'!$B$3:$B$102)</f>
        <v>#N/A</v>
      </c>
      <c r="R33" s="443">
        <f>IF(K33&lt;9.4,IF(ISNA(VLOOKUP(K33,'м3'!$H$3:$I$102,2,0)),LOOKUP(K33,'м3'!$H$3:$H$102,'м3'!$I$3:$I$102)-3,LOOKUP(K33,'м3'!$H$3:$H$102,'м3'!$I$3:$I$102)),IF(K33&gt;10.2,IF(ISNA(VLOOKUP(K33,'м3'!$H$3:$I$102,2,0)),LOOKUP(K33,'м3'!$H$3:$H$102,'м3'!$I$3:$I$102)-1,LOOKUP(K33,'м3'!$H$3:$H$102,'м3'!$I$3:$I$102)),IF(ISNA(VLOOKUP(K33,'м3'!$H$3:$I$102,2,0)),LOOKUP(K33,'м3'!$H$3:$H$102,'м3'!$I$3:$I$102)-2,LOOKUP(K33,'м3'!$H$3:$H$102,'м3'!$I$3:$I$102))))</f>
        <v>40</v>
      </c>
      <c r="S33" s="444">
        <f>IF(ISNA(VLOOKUP(L33,'м3'!$J$3:$K$102,2,0)),LOOKUP(L33,'м3'!$J$3:$J$102,'м3'!$K$3:$K$102)-1,LOOKUP(L33,'м3'!$J$3:$J$102,'м3'!$K$3:$K$102))</f>
        <v>52</v>
      </c>
      <c r="T33" s="445" t="e">
        <f>IF(ISNA(VLOOKUP(M33,'м3'!$L$3:$M$102,2,0)),LOOKUP(M33,'м3'!$L$3:$L$102,'м3'!$M$3:$M$102)-1,LOOKUP(M33,'м3'!$L$3:$L$102,'м3'!$M$3:$M$102))</f>
        <v>#N/A</v>
      </c>
      <c r="U33" s="374">
        <f t="shared" si="2"/>
        <v>124</v>
      </c>
      <c r="V33" s="249">
        <v>6</v>
      </c>
    </row>
    <row r="34" spans="1:22" ht="12.75">
      <c r="A34" s="232">
        <f t="shared" si="3"/>
        <v>7</v>
      </c>
      <c r="B34" s="411"/>
      <c r="C34" s="271">
        <v>31</v>
      </c>
      <c r="D34" s="266" t="s">
        <v>116</v>
      </c>
      <c r="E34" s="289" t="s">
        <v>106</v>
      </c>
      <c r="F34" s="262" t="s">
        <v>130</v>
      </c>
      <c r="G34" s="243"/>
      <c r="H34" s="262">
        <v>21</v>
      </c>
      <c r="I34" s="246"/>
      <c r="J34" s="237"/>
      <c r="K34" s="304">
        <v>9.96</v>
      </c>
      <c r="L34" s="303">
        <v>5.48</v>
      </c>
      <c r="M34" s="25"/>
      <c r="N34" s="443" t="e">
        <f>LOOKUP(G34,'м3'!C$3:C$102,'м3'!$B$3:$B$102)</f>
        <v>#N/A</v>
      </c>
      <c r="O34" s="444">
        <f>LOOKUP(H34,'м3'!D$3:D$102,'м3'!$B$3:$B$102)</f>
        <v>22</v>
      </c>
      <c r="P34" s="444">
        <f>LOOKUP(I34,'м3'!E$3:E$102,'м3'!$B$3:$B$102)</f>
        <v>10</v>
      </c>
      <c r="Q34" s="445" t="e">
        <f>LOOKUP(J34,'м3'!F$3:F$102,'м3'!$B$3:$B$102)</f>
        <v>#N/A</v>
      </c>
      <c r="R34" s="443">
        <f>IF(K34&lt;9.4,IF(ISNA(VLOOKUP(K34,'м3'!$H$3:$I$102,2,0)),LOOKUP(K34,'м3'!$H$3:$H$102,'м3'!$I$3:$I$102)-3,LOOKUP(K34,'м3'!$H$3:$H$102,'м3'!$I$3:$I$102)),IF(K34&gt;10.2,IF(ISNA(VLOOKUP(K34,'м3'!$H$3:$I$102,2,0)),LOOKUP(K34,'м3'!$H$3:$H$102,'м3'!$I$3:$I$102)-1,LOOKUP(K34,'м3'!$H$3:$H$102,'м3'!$I$3:$I$102)),IF(ISNA(VLOOKUP(K34,'м3'!$H$3:$I$102,2,0)),LOOKUP(K34,'м3'!$H$3:$H$102,'м3'!$I$3:$I$102)-2,LOOKUP(K34,'м3'!$H$3:$H$102,'м3'!$I$3:$I$102))))</f>
        <v>34</v>
      </c>
      <c r="S34" s="444">
        <f>IF(ISNA(VLOOKUP(L34,'м3'!$J$3:$K$102,2,0)),LOOKUP(L34,'м3'!$J$3:$J$102,'м3'!$K$3:$K$102)-1,LOOKUP(L34,'м3'!$J$3:$J$102,'м3'!$K$3:$K$102))</f>
        <v>66</v>
      </c>
      <c r="T34" s="445" t="e">
        <f>IF(ISNA(VLOOKUP(M34,'м3'!$L$3:$M$102,2,0)),LOOKUP(M34,'м3'!$L$3:$L$102,'м3'!$M$3:$M$102)-1,LOOKUP(M34,'м3'!$L$3:$L$102,'м3'!$M$3:$M$102))</f>
        <v>#N/A</v>
      </c>
      <c r="U34" s="374">
        <f t="shared" si="2"/>
        <v>122</v>
      </c>
      <c r="V34" s="249">
        <v>7</v>
      </c>
    </row>
    <row r="35" spans="1:22" ht="12.75">
      <c r="A35" s="232">
        <f t="shared" si="3"/>
        <v>8</v>
      </c>
      <c r="B35" s="411"/>
      <c r="C35" s="271">
        <v>110</v>
      </c>
      <c r="D35" s="398" t="s">
        <v>115</v>
      </c>
      <c r="E35" s="290" t="s">
        <v>104</v>
      </c>
      <c r="F35" s="261" t="s">
        <v>127</v>
      </c>
      <c r="G35" s="243"/>
      <c r="H35" s="262">
        <v>26</v>
      </c>
      <c r="I35" s="246"/>
      <c r="J35" s="237"/>
      <c r="K35" s="304">
        <v>9.69</v>
      </c>
      <c r="L35" s="303">
        <v>6.3</v>
      </c>
      <c r="M35" s="25"/>
      <c r="N35" s="443" t="e">
        <f>LOOKUP(G35,'м3'!C$3:C$102,'м3'!$B$3:$B$102)</f>
        <v>#N/A</v>
      </c>
      <c r="O35" s="444">
        <f>LOOKUP(H35,'м3'!D$3:D$102,'м3'!$B$3:$B$102)</f>
        <v>32</v>
      </c>
      <c r="P35" s="444">
        <f>LOOKUP(I35,'м3'!E$3:E$102,'м3'!$B$3:$B$102)</f>
        <v>10</v>
      </c>
      <c r="Q35" s="445" t="e">
        <f>LOOKUP(J35,'м3'!F$3:F$102,'м3'!$B$3:$B$102)</f>
        <v>#N/A</v>
      </c>
      <c r="R35" s="443">
        <f>IF(K35&lt;9.4,IF(ISNA(VLOOKUP(K35,'м3'!$H$3:$I$102,2,0)),LOOKUP(K35,'м3'!$H$3:$H$102,'м3'!$I$3:$I$102)-3,LOOKUP(K35,'м3'!$H$3:$H$102,'м3'!$I$3:$I$102)),IF(K35&gt;10.2,IF(ISNA(VLOOKUP(K35,'м3'!$H$3:$I$102,2,0)),LOOKUP(K35,'м3'!$H$3:$H$102,'м3'!$I$3:$I$102)-1,LOOKUP(K35,'м3'!$H$3:$H$102,'м3'!$I$3:$I$102)),IF(ISNA(VLOOKUP(K35,'м3'!$H$3:$I$102,2,0)),LOOKUP(K35,'м3'!$H$3:$H$102,'м3'!$I$3:$I$102)-2,LOOKUP(K35,'м3'!$H$3:$H$102,'м3'!$I$3:$I$102))))</f>
        <v>40</v>
      </c>
      <c r="S35" s="444">
        <f>IF(ISNA(VLOOKUP(L35,'м3'!$J$3:$K$102,2,0)),LOOKUP(L35,'м3'!$J$3:$J$102,'м3'!$K$3:$K$102)-1,LOOKUP(L35,'м3'!$J$3:$J$102,'м3'!$K$3:$K$102))</f>
        <v>50</v>
      </c>
      <c r="T35" s="445" t="e">
        <f>IF(ISNA(VLOOKUP(M35,'м3'!$L$3:$M$102,2,0)),LOOKUP(M35,'м3'!$L$3:$L$102,'м3'!$M$3:$M$102)-1,LOOKUP(M35,'м3'!$L$3:$L$102,'м3'!$M$3:$M$102))</f>
        <v>#N/A</v>
      </c>
      <c r="U35" s="374">
        <f t="shared" si="2"/>
        <v>122</v>
      </c>
      <c r="V35" s="249">
        <v>8</v>
      </c>
    </row>
    <row r="36" spans="1:22" ht="12.75">
      <c r="A36" s="232">
        <f t="shared" si="3"/>
        <v>9</v>
      </c>
      <c r="B36" s="411"/>
      <c r="C36" s="271">
        <v>33</v>
      </c>
      <c r="D36" s="266" t="s">
        <v>118</v>
      </c>
      <c r="E36" s="260" t="s">
        <v>107</v>
      </c>
      <c r="F36" s="306" t="s">
        <v>131</v>
      </c>
      <c r="G36" s="243"/>
      <c r="H36" s="262">
        <v>29</v>
      </c>
      <c r="I36" s="246"/>
      <c r="J36" s="237"/>
      <c r="K36" s="304">
        <v>10.04</v>
      </c>
      <c r="L36" s="303">
        <v>6.55</v>
      </c>
      <c r="M36" s="25"/>
      <c r="N36" s="443" t="e">
        <f>LOOKUP(G36,'м3'!C$3:C$102,'м3'!$B$3:$B$102)</f>
        <v>#N/A</v>
      </c>
      <c r="O36" s="444">
        <f>LOOKUP(H36,'м3'!D$3:D$102,'м3'!$B$3:$B$102)</f>
        <v>38</v>
      </c>
      <c r="P36" s="444">
        <f>LOOKUP(I36,'м3'!E$3:E$102,'м3'!$B$3:$B$102)</f>
        <v>10</v>
      </c>
      <c r="Q36" s="445" t="e">
        <f>LOOKUP(J36,'м3'!F$3:F$102,'м3'!$B$3:$B$102)</f>
        <v>#N/A</v>
      </c>
      <c r="R36" s="443">
        <f>IF(K36&lt;9.4,IF(ISNA(VLOOKUP(K36,'м3'!$H$3:$I$102,2,0)),LOOKUP(K36,'м3'!$H$3:$H$102,'м3'!$I$3:$I$102)-3,LOOKUP(K36,'м3'!$H$3:$H$102,'м3'!$I$3:$I$102)),IF(K36&gt;10.2,IF(ISNA(VLOOKUP(K36,'м3'!$H$3:$I$102,2,0)),LOOKUP(K36,'м3'!$H$3:$H$102,'м3'!$I$3:$I$102)-1,LOOKUP(K36,'м3'!$H$3:$H$102,'м3'!$I$3:$I$102)),IF(ISNA(VLOOKUP(K36,'м3'!$H$3:$I$102,2,0)),LOOKUP(K36,'м3'!$H$3:$H$102,'м3'!$I$3:$I$102)-2,LOOKUP(K36,'м3'!$H$3:$H$102,'м3'!$I$3:$I$102))))</f>
        <v>32</v>
      </c>
      <c r="S36" s="444">
        <f>IF(ISNA(VLOOKUP(L36,'м3'!$J$3:$K$102,2,0)),LOOKUP(L36,'м3'!$J$3:$J$102,'м3'!$K$3:$K$102)-1,LOOKUP(L36,'м3'!$J$3:$J$102,'м3'!$K$3:$K$102))</f>
        <v>42</v>
      </c>
      <c r="T36" s="445" t="e">
        <f>IF(ISNA(VLOOKUP(M36,'м3'!$L$3:$M$102,2,0)),LOOKUP(M36,'м3'!$L$3:$L$102,'м3'!$M$3:$M$102)-1,LOOKUP(M36,'м3'!$L$3:$L$102,'м3'!$M$3:$M$102))</f>
        <v>#N/A</v>
      </c>
      <c r="U36" s="374">
        <f t="shared" si="2"/>
        <v>112</v>
      </c>
      <c r="V36" s="249">
        <v>9</v>
      </c>
    </row>
    <row r="37" spans="1:22" ht="12.75">
      <c r="A37" s="232">
        <f t="shared" si="3"/>
        <v>10</v>
      </c>
      <c r="B37" s="411"/>
      <c r="C37" s="271">
        <v>26</v>
      </c>
      <c r="D37" s="266" t="s">
        <v>55</v>
      </c>
      <c r="E37" s="289" t="s">
        <v>104</v>
      </c>
      <c r="F37" s="262" t="s">
        <v>59</v>
      </c>
      <c r="G37" s="243"/>
      <c r="H37" s="262">
        <v>29</v>
      </c>
      <c r="I37" s="246"/>
      <c r="J37" s="237"/>
      <c r="K37" s="304">
        <v>10.5</v>
      </c>
      <c r="L37" s="303">
        <v>6.47</v>
      </c>
      <c r="M37" s="25"/>
      <c r="N37" s="443" t="e">
        <f>LOOKUP(G37,'м3'!C$3:C$102,'м3'!$B$3:$B$102)</f>
        <v>#N/A</v>
      </c>
      <c r="O37" s="444">
        <f>LOOKUP(H37,'м3'!D$3:D$102,'м3'!$B$3:$B$102)</f>
        <v>38</v>
      </c>
      <c r="P37" s="444">
        <f>LOOKUP(I37,'м3'!E$3:E$102,'м3'!$B$3:$B$102)</f>
        <v>10</v>
      </c>
      <c r="Q37" s="445" t="e">
        <f>LOOKUP(J37,'м3'!F$3:F$102,'м3'!$B$3:$B$102)</f>
        <v>#N/A</v>
      </c>
      <c r="R37" s="443">
        <f>IF(K37&lt;9.4,IF(ISNA(VLOOKUP(K37,'м3'!$H$3:$I$102,2,0)),LOOKUP(K37,'м3'!$H$3:$H$102,'м3'!$I$3:$I$102)-3,LOOKUP(K37,'м3'!$H$3:$H$102,'м3'!$I$3:$I$102)),IF(K37&gt;10.2,IF(ISNA(VLOOKUP(K37,'м3'!$H$3:$I$102,2,0)),LOOKUP(K37,'м3'!$H$3:$H$102,'м3'!$I$3:$I$102)-1,LOOKUP(K37,'м3'!$H$3:$H$102,'м3'!$I$3:$I$102)),IF(ISNA(VLOOKUP(K37,'м3'!$H$3:$I$102,2,0)),LOOKUP(K37,'м3'!$H$3:$H$102,'м3'!$I$3:$I$102)-2,LOOKUP(K37,'м3'!$H$3:$H$102,'м3'!$I$3:$I$102))))</f>
        <v>27</v>
      </c>
      <c r="S37" s="444">
        <f>IF(ISNA(VLOOKUP(L37,'м3'!$J$3:$K$102,2,0)),LOOKUP(L37,'м3'!$J$3:$J$102,'м3'!$K$3:$K$102)-1,LOOKUP(L37,'м3'!$J$3:$J$102,'м3'!$K$3:$K$102))</f>
        <v>44</v>
      </c>
      <c r="T37" s="445" t="e">
        <f>IF(ISNA(VLOOKUP(M37,'м3'!$L$3:$M$102,2,0)),LOOKUP(M37,'м3'!$L$3:$L$102,'м3'!$M$3:$M$102)-1,LOOKUP(M37,'м3'!$L$3:$L$102,'м3'!$M$3:$M$102))</f>
        <v>#N/A</v>
      </c>
      <c r="U37" s="374">
        <f t="shared" si="2"/>
        <v>109</v>
      </c>
      <c r="V37" s="249">
        <v>10</v>
      </c>
    </row>
    <row r="38" spans="1:22" ht="12.75">
      <c r="A38" s="232">
        <f t="shared" si="3"/>
        <v>11</v>
      </c>
      <c r="B38" s="411"/>
      <c r="C38" s="271">
        <v>29</v>
      </c>
      <c r="D38" s="266" t="s">
        <v>121</v>
      </c>
      <c r="E38" s="289" t="s">
        <v>105</v>
      </c>
      <c r="F38" s="262" t="s">
        <v>129</v>
      </c>
      <c r="G38" s="243"/>
      <c r="H38" s="262">
        <v>22</v>
      </c>
      <c r="I38" s="246"/>
      <c r="J38" s="237"/>
      <c r="K38" s="304">
        <v>9.65</v>
      </c>
      <c r="L38" s="303">
        <v>6.53</v>
      </c>
      <c r="M38" s="25"/>
      <c r="N38" s="443" t="e">
        <f>LOOKUP(G38,'м3'!C$3:C$102,'м3'!$B$3:$B$102)</f>
        <v>#N/A</v>
      </c>
      <c r="O38" s="444">
        <f>LOOKUP(H38,'м3'!D$3:D$102,'м3'!$B$3:$B$102)</f>
        <v>24</v>
      </c>
      <c r="P38" s="444">
        <f>LOOKUP(I38,'м3'!E$3:E$102,'м3'!$B$3:$B$102)</f>
        <v>10</v>
      </c>
      <c r="Q38" s="445" t="e">
        <f>LOOKUP(J38,'м3'!F$3:F$102,'м3'!$B$3:$B$102)</f>
        <v>#N/A</v>
      </c>
      <c r="R38" s="443">
        <f>IF(K38&lt;9.4,IF(ISNA(VLOOKUP(K38,'м3'!$H$3:$I$102,2,0)),LOOKUP(K38,'м3'!$H$3:$H$102,'м3'!$I$3:$I$102)-3,LOOKUP(K38,'м3'!$H$3:$H$102,'м3'!$I$3:$I$102)),IF(K38&gt;10.2,IF(ISNA(VLOOKUP(K38,'м3'!$H$3:$I$102,2,0)),LOOKUP(K38,'м3'!$H$3:$H$102,'м3'!$I$3:$I$102)-1,LOOKUP(K38,'м3'!$H$3:$H$102,'м3'!$I$3:$I$102)),IF(ISNA(VLOOKUP(K38,'м3'!$H$3:$I$102,2,0)),LOOKUP(K38,'м3'!$H$3:$H$102,'м3'!$I$3:$I$102)-2,LOOKUP(K38,'м3'!$H$3:$H$102,'м3'!$I$3:$I$102))))</f>
        <v>40</v>
      </c>
      <c r="S38" s="444">
        <f>IF(ISNA(VLOOKUP(L38,'м3'!$J$3:$K$102,2,0)),LOOKUP(L38,'м3'!$J$3:$J$102,'м3'!$K$3:$K$102)-1,LOOKUP(L38,'м3'!$J$3:$J$102,'м3'!$K$3:$K$102))</f>
        <v>43</v>
      </c>
      <c r="T38" s="445" t="e">
        <f>IF(ISNA(VLOOKUP(M38,'м3'!$L$3:$M$102,2,0)),LOOKUP(M38,'м3'!$L$3:$L$102,'м3'!$M$3:$M$102)-1,LOOKUP(M38,'м3'!$L$3:$L$102,'м3'!$M$3:$M$102))</f>
        <v>#N/A</v>
      </c>
      <c r="U38" s="374">
        <f t="shared" si="2"/>
        <v>107</v>
      </c>
      <c r="V38" s="249">
        <v>11</v>
      </c>
    </row>
    <row r="39" spans="1:22" ht="12.75">
      <c r="A39" s="232">
        <f t="shared" si="3"/>
        <v>12</v>
      </c>
      <c r="B39" s="411"/>
      <c r="C39" s="271">
        <v>23</v>
      </c>
      <c r="D39" s="267" t="s">
        <v>112</v>
      </c>
      <c r="E39" s="305" t="s">
        <v>102</v>
      </c>
      <c r="F39" s="305" t="s">
        <v>125</v>
      </c>
      <c r="G39" s="243"/>
      <c r="H39" s="262">
        <v>24</v>
      </c>
      <c r="I39" s="246"/>
      <c r="J39" s="237"/>
      <c r="K39" s="304">
        <v>10.5</v>
      </c>
      <c r="L39" s="303">
        <v>6.42</v>
      </c>
      <c r="M39" s="25"/>
      <c r="N39" s="443" t="e">
        <f>LOOKUP(G39,'м3'!C$3:C$102,'м3'!$B$3:$B$102)</f>
        <v>#N/A</v>
      </c>
      <c r="O39" s="444">
        <f>LOOKUP(H39,'м3'!D$3:D$102,'м3'!$B$3:$B$102)</f>
        <v>28</v>
      </c>
      <c r="P39" s="444">
        <f>LOOKUP(I39,'м3'!E$3:E$102,'м3'!$B$3:$B$102)</f>
        <v>10</v>
      </c>
      <c r="Q39" s="445" t="e">
        <f>LOOKUP(J39,'м3'!F$3:F$102,'м3'!$B$3:$B$102)</f>
        <v>#N/A</v>
      </c>
      <c r="R39" s="443">
        <f>IF(K39&lt;9.4,IF(ISNA(VLOOKUP(K39,'м3'!$H$3:$I$102,2,0)),LOOKUP(K39,'м3'!$H$3:$H$102,'м3'!$I$3:$I$102)-3,LOOKUP(K39,'м3'!$H$3:$H$102,'м3'!$I$3:$I$102)),IF(K39&gt;10.2,IF(ISNA(VLOOKUP(K39,'м3'!$H$3:$I$102,2,0)),LOOKUP(K39,'м3'!$H$3:$H$102,'м3'!$I$3:$I$102)-1,LOOKUP(K39,'м3'!$H$3:$H$102,'м3'!$I$3:$I$102)),IF(ISNA(VLOOKUP(K39,'м3'!$H$3:$I$102,2,0)),LOOKUP(K39,'м3'!$H$3:$H$102,'м3'!$I$3:$I$102)-2,LOOKUP(K39,'м3'!$H$3:$H$102,'м3'!$I$3:$I$102))))</f>
        <v>27</v>
      </c>
      <c r="S39" s="444">
        <f>IF(ISNA(VLOOKUP(L39,'м3'!$J$3:$K$102,2,0)),LOOKUP(L39,'м3'!$J$3:$J$102,'м3'!$K$3:$K$102)-1,LOOKUP(L39,'м3'!$J$3:$J$102,'м3'!$K$3:$K$102))</f>
        <v>46</v>
      </c>
      <c r="T39" s="445" t="e">
        <f>IF(ISNA(VLOOKUP(M39,'м3'!$L$3:$M$102,2,0)),LOOKUP(M39,'м3'!$L$3:$L$102,'м3'!$M$3:$M$102)-1,LOOKUP(M39,'м3'!$L$3:$L$102,'м3'!$M$3:$M$102))</f>
        <v>#N/A</v>
      </c>
      <c r="U39" s="374">
        <f t="shared" si="2"/>
        <v>101</v>
      </c>
      <c r="V39" s="249">
        <v>12</v>
      </c>
    </row>
    <row r="40" spans="1:22" ht="12.75">
      <c r="A40" s="232">
        <f t="shared" si="3"/>
        <v>13</v>
      </c>
      <c r="B40" s="411"/>
      <c r="C40" s="271">
        <v>19</v>
      </c>
      <c r="D40" s="266" t="s">
        <v>109</v>
      </c>
      <c r="E40" s="291" t="s">
        <v>101</v>
      </c>
      <c r="F40" s="382" t="s">
        <v>122</v>
      </c>
      <c r="G40" s="243"/>
      <c r="H40" s="262">
        <v>20</v>
      </c>
      <c r="I40" s="246"/>
      <c r="J40" s="237"/>
      <c r="K40" s="304">
        <v>9.94</v>
      </c>
      <c r="L40" s="303">
        <v>6.54</v>
      </c>
      <c r="M40" s="25"/>
      <c r="N40" s="443" t="e">
        <f>LOOKUP(G40,'м3'!C$3:C$102,'м3'!$B$3:$B$102)</f>
        <v>#N/A</v>
      </c>
      <c r="O40" s="444">
        <f>LOOKUP(H40,'м3'!D$3:D$102,'м3'!$B$3:$B$102)</f>
        <v>20</v>
      </c>
      <c r="P40" s="444">
        <f>LOOKUP(I40,'м3'!E$3:E$102,'м3'!$B$3:$B$102)</f>
        <v>10</v>
      </c>
      <c r="Q40" s="445" t="e">
        <f>LOOKUP(J40,'м3'!F$3:F$102,'м3'!$B$3:$B$102)</f>
        <v>#N/A</v>
      </c>
      <c r="R40" s="443">
        <f>IF(K40&lt;9.4,IF(ISNA(VLOOKUP(K40,'м3'!$H$3:$I$102,2,0)),LOOKUP(K40,'м3'!$H$3:$H$102,'м3'!$I$3:$I$102)-3,LOOKUP(K40,'м3'!$H$3:$H$102,'м3'!$I$3:$I$102)),IF(K40&gt;10.2,IF(ISNA(VLOOKUP(K40,'м3'!$H$3:$I$102,2,0)),LOOKUP(K40,'м3'!$H$3:$H$102,'м3'!$I$3:$I$102)-1,LOOKUP(K40,'м3'!$H$3:$H$102,'м3'!$I$3:$I$102)),IF(ISNA(VLOOKUP(K40,'м3'!$H$3:$I$102,2,0)),LOOKUP(K40,'м3'!$H$3:$H$102,'м3'!$I$3:$I$102)-2,LOOKUP(K40,'м3'!$H$3:$H$102,'м3'!$I$3:$I$102))))</f>
        <v>34</v>
      </c>
      <c r="S40" s="444">
        <f>IF(ISNA(VLOOKUP(L40,'м3'!$J$3:$K$102,2,0)),LOOKUP(L40,'м3'!$J$3:$J$102,'м3'!$K$3:$K$102)-1,LOOKUP(L40,'м3'!$J$3:$J$102,'м3'!$K$3:$K$102))</f>
        <v>42</v>
      </c>
      <c r="T40" s="445" t="e">
        <f>IF(ISNA(VLOOKUP(M40,'м3'!$L$3:$M$102,2,0)),LOOKUP(M40,'м3'!$L$3:$L$102,'м3'!$M$3:$M$102)-1,LOOKUP(M40,'м3'!$L$3:$L$102,'м3'!$M$3:$M$102))</f>
        <v>#N/A</v>
      </c>
      <c r="U40" s="374">
        <f t="shared" si="2"/>
        <v>96</v>
      </c>
      <c r="V40" s="249">
        <v>13</v>
      </c>
    </row>
    <row r="41" spans="1:22" ht="12.75">
      <c r="A41" s="232">
        <f t="shared" si="3"/>
        <v>14</v>
      </c>
      <c r="B41" s="411"/>
      <c r="C41" s="271">
        <v>35</v>
      </c>
      <c r="D41" s="266" t="s">
        <v>119</v>
      </c>
      <c r="E41" s="291" t="s">
        <v>108</v>
      </c>
      <c r="F41" s="293"/>
      <c r="G41" s="243"/>
      <c r="H41" s="262">
        <v>30</v>
      </c>
      <c r="I41" s="246"/>
      <c r="J41" s="237"/>
      <c r="K41" s="304" t="s">
        <v>259</v>
      </c>
      <c r="L41" s="303">
        <v>6.46</v>
      </c>
      <c r="M41" s="25"/>
      <c r="N41" s="443" t="e">
        <f>LOOKUP(G41,'м3'!C$3:C$102,'м3'!$B$3:$B$102)</f>
        <v>#N/A</v>
      </c>
      <c r="O41" s="444">
        <f>LOOKUP(H41,'м3'!D$3:D$102,'м3'!$B$3:$B$102)</f>
        <v>40</v>
      </c>
      <c r="P41" s="444">
        <f>LOOKUP(I41,'м3'!E$3:E$102,'м3'!$B$3:$B$102)</f>
        <v>10</v>
      </c>
      <c r="Q41" s="445" t="e">
        <f>LOOKUP(J41,'м3'!F$3:F$102,'м3'!$B$3:$B$102)</f>
        <v>#N/A</v>
      </c>
      <c r="R41" s="443">
        <v>0</v>
      </c>
      <c r="S41" s="444">
        <f>IF(ISNA(VLOOKUP(L41,'м3'!$J$3:$K$102,2,0)),LOOKUP(L41,'м3'!$J$3:$J$102,'м3'!$K$3:$K$102)-1,LOOKUP(L41,'м3'!$J$3:$J$102,'м3'!$K$3:$K$102))</f>
        <v>44</v>
      </c>
      <c r="T41" s="445" t="e">
        <f>IF(ISNA(VLOOKUP(M41,'м3'!$L$3:$M$102,2,0)),LOOKUP(M41,'м3'!$L$3:$L$102,'м3'!$M$3:$M$102)-1,LOOKUP(M41,'м3'!$L$3:$L$102,'м3'!$M$3:$M$102))</f>
        <v>#N/A</v>
      </c>
      <c r="U41" s="374">
        <f t="shared" si="2"/>
        <v>84</v>
      </c>
      <c r="V41" s="249">
        <v>14</v>
      </c>
    </row>
    <row r="42" spans="1:22" ht="12.75">
      <c r="A42" s="232">
        <f t="shared" si="3"/>
        <v>15</v>
      </c>
      <c r="B42" s="411"/>
      <c r="C42" s="271">
        <v>20</v>
      </c>
      <c r="D42" s="268" t="s">
        <v>110</v>
      </c>
      <c r="E42" s="290" t="s">
        <v>101</v>
      </c>
      <c r="F42" s="272" t="s">
        <v>123</v>
      </c>
      <c r="G42" s="243"/>
      <c r="H42" s="262">
        <v>18</v>
      </c>
      <c r="I42" s="246"/>
      <c r="J42" s="237"/>
      <c r="K42" s="304">
        <v>10.44</v>
      </c>
      <c r="L42" s="303">
        <v>7.21</v>
      </c>
      <c r="M42" s="25"/>
      <c r="N42" s="443" t="e">
        <f>LOOKUP(G42,'м3'!C$3:C$102,'м3'!$B$3:$B$102)</f>
        <v>#N/A</v>
      </c>
      <c r="O42" s="444">
        <f>LOOKUP(H42,'м3'!D$3:D$102,'м3'!$B$3:$B$102)</f>
        <v>16</v>
      </c>
      <c r="P42" s="444">
        <f>LOOKUP(I42,'м3'!E$3:E$102,'м3'!$B$3:$B$102)</f>
        <v>10</v>
      </c>
      <c r="Q42" s="445" t="e">
        <f>LOOKUP(J42,'м3'!F$3:F$102,'м3'!$B$3:$B$102)</f>
        <v>#N/A</v>
      </c>
      <c r="R42" s="443">
        <f>IF(K42&lt;9.4,IF(ISNA(VLOOKUP(K42,'м3'!$H$3:$I$102,2,0)),LOOKUP(K42,'м3'!$H$3:$H$102,'м3'!$I$3:$I$102)-3,LOOKUP(K42,'м3'!$H$3:$H$102,'м3'!$I$3:$I$102)),IF(K42&gt;10.2,IF(ISNA(VLOOKUP(K42,'м3'!$H$3:$I$102,2,0)),LOOKUP(K42,'м3'!$H$3:$H$102,'м3'!$I$3:$I$102)-1,LOOKUP(K42,'м3'!$H$3:$H$102,'м3'!$I$3:$I$102)),IF(ISNA(VLOOKUP(K42,'м3'!$H$3:$I$102,2,0)),LOOKUP(K42,'м3'!$H$3:$H$102,'м3'!$I$3:$I$102)-2,LOOKUP(K42,'м3'!$H$3:$H$102,'м3'!$I$3:$I$102))))</f>
        <v>27</v>
      </c>
      <c r="S42" s="444">
        <f>IF(ISNA(VLOOKUP(L42,'м3'!$J$3:$K$102,2,0)),LOOKUP(L42,'м3'!$J$3:$J$102,'м3'!$K$3:$K$102)-1,LOOKUP(L42,'м3'!$J$3:$J$102,'м3'!$K$3:$K$102))</f>
        <v>36</v>
      </c>
      <c r="T42" s="445" t="e">
        <f>IF(ISNA(VLOOKUP(M42,'м3'!$L$3:$M$102,2,0)),LOOKUP(M42,'м3'!$L$3:$L$102,'м3'!$M$3:$M$102)-1,LOOKUP(M42,'м3'!$L$3:$L$102,'м3'!$M$3:$M$102))</f>
        <v>#N/A</v>
      </c>
      <c r="U42" s="374">
        <f t="shared" si="2"/>
        <v>79</v>
      </c>
      <c r="V42" s="249">
        <v>15</v>
      </c>
    </row>
    <row r="43" spans="1:22" ht="12.75">
      <c r="A43" s="232">
        <f t="shared" si="3"/>
        <v>16</v>
      </c>
      <c r="B43" s="411"/>
      <c r="C43" s="271">
        <v>27</v>
      </c>
      <c r="D43" s="269" t="s">
        <v>37</v>
      </c>
      <c r="E43" s="289" t="s">
        <v>104</v>
      </c>
      <c r="F43" s="277" t="s">
        <v>41</v>
      </c>
      <c r="G43" s="243"/>
      <c r="H43" s="262">
        <v>12</v>
      </c>
      <c r="I43" s="246"/>
      <c r="J43" s="237"/>
      <c r="K43" s="304">
        <v>9.97</v>
      </c>
      <c r="L43" s="303">
        <v>7.09</v>
      </c>
      <c r="M43" s="25"/>
      <c r="N43" s="443" t="e">
        <f>LOOKUP(G43,'м3'!C$3:C$102,'м3'!$B$3:$B$102)</f>
        <v>#N/A</v>
      </c>
      <c r="O43" s="444">
        <f>LOOKUP(H43,'м3'!D$3:D$102,'м3'!$B$3:$B$102)</f>
        <v>4</v>
      </c>
      <c r="P43" s="444">
        <f>LOOKUP(I43,'м3'!E$3:E$102,'м3'!$B$3:$B$102)</f>
        <v>10</v>
      </c>
      <c r="Q43" s="445" t="e">
        <f>LOOKUP(J43,'м3'!F$3:F$102,'м3'!$B$3:$B$102)</f>
        <v>#N/A</v>
      </c>
      <c r="R43" s="443">
        <f>IF(K43&lt;9.4,IF(ISNA(VLOOKUP(K43,'м3'!$H$3:$I$102,2,0)),LOOKUP(K43,'м3'!$H$3:$H$102,'м3'!$I$3:$I$102)-3,LOOKUP(K43,'м3'!$H$3:$H$102,'м3'!$I$3:$I$102)),IF(K43&gt;10.2,IF(ISNA(VLOOKUP(K43,'м3'!$H$3:$I$102,2,0)),LOOKUP(K43,'м3'!$H$3:$H$102,'м3'!$I$3:$I$102)-1,LOOKUP(K43,'м3'!$H$3:$H$102,'м3'!$I$3:$I$102)),IF(ISNA(VLOOKUP(K43,'м3'!$H$3:$I$102,2,0)),LOOKUP(K43,'м3'!$H$3:$H$102,'м3'!$I$3:$I$102)-2,LOOKUP(K43,'м3'!$H$3:$H$102,'м3'!$I$3:$I$102))))</f>
        <v>34</v>
      </c>
      <c r="S43" s="444">
        <f>IF(ISNA(VLOOKUP(L43,'м3'!$J$3:$K$102,2,0)),LOOKUP(L43,'м3'!$J$3:$J$102,'м3'!$K$3:$K$102)-1,LOOKUP(L43,'м3'!$J$3:$J$102,'м3'!$K$3:$K$102))</f>
        <v>39</v>
      </c>
      <c r="T43" s="445" t="e">
        <f>IF(ISNA(VLOOKUP(M43,'м3'!$L$3:$M$102,2,0)),LOOKUP(M43,'м3'!$L$3:$L$102,'м3'!$M$3:$M$102)-1,LOOKUP(M43,'м3'!$L$3:$L$102,'м3'!$M$3:$M$102))</f>
        <v>#N/A</v>
      </c>
      <c r="U43" s="374">
        <f t="shared" si="2"/>
        <v>77</v>
      </c>
      <c r="V43" s="249">
        <v>16</v>
      </c>
    </row>
    <row r="44" spans="1:22" ht="12.75">
      <c r="A44" s="232">
        <f t="shared" si="3"/>
        <v>17</v>
      </c>
      <c r="B44" s="411"/>
      <c r="C44" s="271">
        <v>34</v>
      </c>
      <c r="D44" s="399" t="s">
        <v>38</v>
      </c>
      <c r="E44" s="289" t="s">
        <v>108</v>
      </c>
      <c r="F44" s="262" t="s">
        <v>132</v>
      </c>
      <c r="G44" s="243"/>
      <c r="H44" s="262">
        <v>28</v>
      </c>
      <c r="I44" s="246"/>
      <c r="J44" s="237"/>
      <c r="K44" s="304">
        <v>10.97</v>
      </c>
      <c r="L44" s="303">
        <v>10.44</v>
      </c>
      <c r="M44" s="25"/>
      <c r="N44" s="443" t="e">
        <f>LOOKUP(G44,'м3'!C$3:C$102,'м3'!$B$3:$B$102)</f>
        <v>#N/A</v>
      </c>
      <c r="O44" s="444">
        <f>LOOKUP(H44,'м3'!D$3:D$102,'м3'!$B$3:$B$102)</f>
        <v>36</v>
      </c>
      <c r="P44" s="444">
        <f>LOOKUP(I44,'м3'!E$3:E$102,'м3'!$B$3:$B$102)</f>
        <v>10</v>
      </c>
      <c r="Q44" s="445" t="e">
        <f>LOOKUP(J44,'м3'!F$3:F$102,'м3'!$B$3:$B$102)</f>
        <v>#N/A</v>
      </c>
      <c r="R44" s="443">
        <f>IF(K44&lt;9.4,IF(ISNA(VLOOKUP(K44,'м3'!$H$3:$I$102,2,0)),LOOKUP(K44,'м3'!$H$3:$H$102,'м3'!$I$3:$I$102)-3,LOOKUP(K44,'м3'!$H$3:$H$102,'м3'!$I$3:$I$102)),IF(K44&gt;10.2,IF(ISNA(VLOOKUP(K44,'м3'!$H$3:$I$102,2,0)),LOOKUP(K44,'м3'!$H$3:$H$102,'м3'!$I$3:$I$102)-1,LOOKUP(K44,'м3'!$H$3:$H$102,'м3'!$I$3:$I$102)),IF(ISNA(VLOOKUP(K44,'м3'!$H$3:$I$102,2,0)),LOOKUP(K44,'м3'!$H$3:$H$102,'м3'!$I$3:$I$102)-2,LOOKUP(K44,'м3'!$H$3:$H$102,'м3'!$I$3:$I$102))))</f>
        <v>22</v>
      </c>
      <c r="S44" s="444">
        <f>IF(ISNA(VLOOKUP(L44,'м3'!$J$3:$K$102,2,0)),LOOKUP(L44,'м3'!$J$3:$J$102,'м3'!$K$3:$K$102)-1,LOOKUP(L44,'м3'!$J$3:$J$102,'м3'!$K$3:$K$102))</f>
        <v>3</v>
      </c>
      <c r="T44" s="445" t="e">
        <f>IF(ISNA(VLOOKUP(M44,'м3'!$L$3:$M$102,2,0)),LOOKUP(M44,'м3'!$L$3:$L$102,'м3'!$M$3:$M$102)-1,LOOKUP(M44,'м3'!$L$3:$L$102,'м3'!$M$3:$M$102))</f>
        <v>#N/A</v>
      </c>
      <c r="U44" s="374">
        <f t="shared" si="2"/>
        <v>61</v>
      </c>
      <c r="V44" s="249">
        <v>17</v>
      </c>
    </row>
    <row r="45" spans="1:22" ht="13.5" thickBot="1">
      <c r="A45" s="232">
        <f t="shared" si="3"/>
        <v>18</v>
      </c>
      <c r="B45" s="412"/>
      <c r="C45" s="401">
        <v>22</v>
      </c>
      <c r="D45" s="400" t="s">
        <v>40</v>
      </c>
      <c r="E45" s="381" t="s">
        <v>102</v>
      </c>
      <c r="F45" s="381" t="s">
        <v>43</v>
      </c>
      <c r="G45" s="244"/>
      <c r="H45" s="391">
        <v>10</v>
      </c>
      <c r="I45" s="247"/>
      <c r="J45" s="238"/>
      <c r="K45" s="392">
        <v>10.81</v>
      </c>
      <c r="L45" s="315">
        <v>8.12</v>
      </c>
      <c r="M45" s="26"/>
      <c r="N45" s="446" t="e">
        <f>LOOKUP(G45,'м3'!C$3:C$102,'м3'!$B$3:$B$102)</f>
        <v>#N/A</v>
      </c>
      <c r="O45" s="447">
        <f>LOOKUP(H45,'м3'!D$3:D$102,'м3'!$B$3:$B$102)</f>
        <v>2</v>
      </c>
      <c r="P45" s="447">
        <f>LOOKUP(I45,'м3'!E$3:E$102,'м3'!$B$3:$B$102)</f>
        <v>10</v>
      </c>
      <c r="Q45" s="448" t="e">
        <f>LOOKUP(J45,'м3'!F$3:F$102,'м3'!$B$3:$B$102)</f>
        <v>#N/A</v>
      </c>
      <c r="R45" s="446">
        <f>IF(K45&lt;9.4,IF(ISNA(VLOOKUP(K45,'м3'!$H$3:$I$102,2,0)),LOOKUP(K45,'м3'!$H$3:$H$102,'м3'!$I$3:$I$102)-3,LOOKUP(K45,'м3'!$H$3:$H$102,'м3'!$I$3:$I$102)),IF(K45&gt;10.2,IF(ISNA(VLOOKUP(K45,'м3'!$H$3:$I$102,2,0)),LOOKUP(K45,'м3'!$H$3:$H$102,'м3'!$I$3:$I$102)-1,LOOKUP(K45,'м3'!$H$3:$H$102,'м3'!$I$3:$I$102)),IF(ISNA(VLOOKUP(K45,'м3'!$H$3:$I$102,2,0)),LOOKUP(K45,'м3'!$H$3:$H$102,'м3'!$I$3:$I$102)-2,LOOKUP(K45,'м3'!$H$3:$H$102,'м3'!$I$3:$I$102))))</f>
        <v>23</v>
      </c>
      <c r="S45" s="447">
        <f>IF(ISNA(VLOOKUP(L45,'м3'!$J$3:$K$102,2,0)),LOOKUP(L45,'м3'!$J$3:$J$102,'м3'!$K$3:$K$102)-1,LOOKUP(L45,'м3'!$J$3:$J$102,'м3'!$K$3:$K$102))</f>
        <v>25</v>
      </c>
      <c r="T45" s="448" t="e">
        <f>IF(ISNA(VLOOKUP(M45,'м3'!$L$3:$M$102,2,0)),LOOKUP(M45,'м3'!$L$3:$L$102,'м3'!$M$3:$M$102)-1,LOOKUP(M45,'м3'!$L$3:$L$102,'м3'!$M$3:$M$102))</f>
        <v>#N/A</v>
      </c>
      <c r="U45" s="253">
        <f t="shared" si="2"/>
        <v>50</v>
      </c>
      <c r="V45" s="250">
        <v>18</v>
      </c>
    </row>
    <row r="46" ht="12.75">
      <c r="B46" s="222"/>
    </row>
    <row r="47" ht="13.5" thickBot="1">
      <c r="B47" s="222"/>
    </row>
    <row r="48" spans="2:22" s="219" customFormat="1" ht="13.5" thickBot="1">
      <c r="B48" s="425" t="s">
        <v>23</v>
      </c>
      <c r="C48" s="417" t="s">
        <v>32</v>
      </c>
      <c r="D48" s="427" t="s">
        <v>9</v>
      </c>
      <c r="E48" s="419" t="s">
        <v>30</v>
      </c>
      <c r="F48" s="429" t="s">
        <v>31</v>
      </c>
      <c r="G48" s="423" t="s">
        <v>10</v>
      </c>
      <c r="H48" s="423"/>
      <c r="I48" s="423"/>
      <c r="J48" s="423"/>
      <c r="K48" s="423"/>
      <c r="L48" s="423"/>
      <c r="M48" s="424"/>
      <c r="N48" s="449" t="s">
        <v>0</v>
      </c>
      <c r="O48" s="450"/>
      <c r="P48" s="450"/>
      <c r="Q48" s="450"/>
      <c r="R48" s="450"/>
      <c r="S48" s="450"/>
      <c r="T48" s="451"/>
      <c r="U48" s="408" t="s">
        <v>75</v>
      </c>
      <c r="V48" s="408" t="s">
        <v>76</v>
      </c>
    </row>
    <row r="49" spans="2:22" s="219" customFormat="1" ht="13.5" thickBot="1">
      <c r="B49" s="426"/>
      <c r="C49" s="418"/>
      <c r="D49" s="428"/>
      <c r="E49" s="420"/>
      <c r="F49" s="430"/>
      <c r="G49" s="384" t="s">
        <v>11</v>
      </c>
      <c r="H49" s="385" t="s">
        <v>15</v>
      </c>
      <c r="I49" s="386" t="s">
        <v>14</v>
      </c>
      <c r="J49" s="387" t="s">
        <v>28</v>
      </c>
      <c r="K49" s="231" t="s">
        <v>6</v>
      </c>
      <c r="L49" s="385" t="s">
        <v>21</v>
      </c>
      <c r="M49" s="385" t="s">
        <v>16</v>
      </c>
      <c r="N49" s="436" t="s">
        <v>11</v>
      </c>
      <c r="O49" s="437" t="s">
        <v>15</v>
      </c>
      <c r="P49" s="437" t="s">
        <v>14</v>
      </c>
      <c r="Q49" s="438" t="s">
        <v>28</v>
      </c>
      <c r="R49" s="436" t="s">
        <v>6</v>
      </c>
      <c r="S49" s="437" t="s">
        <v>21</v>
      </c>
      <c r="T49" s="439" t="s">
        <v>16</v>
      </c>
      <c r="U49" s="409"/>
      <c r="V49" s="409"/>
    </row>
    <row r="50" spans="1:22" ht="12.75">
      <c r="A50" s="232">
        <v>1</v>
      </c>
      <c r="B50" s="408" t="s">
        <v>26</v>
      </c>
      <c r="C50" s="307">
        <v>36</v>
      </c>
      <c r="D50" s="388" t="s">
        <v>133</v>
      </c>
      <c r="E50" s="309" t="s">
        <v>101</v>
      </c>
      <c r="F50" s="310" t="s">
        <v>151</v>
      </c>
      <c r="G50" s="242"/>
      <c r="H50" s="383">
        <v>28</v>
      </c>
      <c r="I50" s="245"/>
      <c r="J50" s="236"/>
      <c r="K50" s="389">
        <v>8.87</v>
      </c>
      <c r="L50" s="311">
        <v>7.37</v>
      </c>
      <c r="M50" s="233"/>
      <c r="N50" s="440" t="e">
        <f>LOOKUP(G50,'ж4'!C$3:C$102,'ж4'!$B$3:$B$102)</f>
        <v>#N/A</v>
      </c>
      <c r="O50" s="441">
        <f>LOOKUP(H50,'ж4'!D$3:D$102,'ж4'!$B$3:$B$102)</f>
        <v>38</v>
      </c>
      <c r="P50" s="441">
        <f>LOOKUP(I50,'ж4'!E$3:E$102,'ж4'!$B$3:$B$102)</f>
        <v>10</v>
      </c>
      <c r="Q50" s="442" t="e">
        <f>LOOKUP(J50,'ж4'!F$3:F$102,'ж4'!$B$3:$B$102)</f>
        <v>#N/A</v>
      </c>
      <c r="R50" s="440">
        <f>IF(K50&lt;10,IF(ISNA(VLOOKUP(K50,'ж4'!$H$3:$I$102,2,0)),LOOKUP(K50,'ж4'!$H$3:$H$102,'ж4'!$I$3:$I$102)-3,LOOKUP(K50,'ж4'!$H$3:$H$102,'ж4'!$I$3:$I$102)),IF(K50&gt;10.2,IF(ISNA(VLOOKUP(K50,'ж4'!$H$3:$I$102,2,0)),LOOKUP(K50,'ж4'!$H$3:$H$102,'ж4'!$I$3:$I$102)-1,LOOKUP(K50,'ж4'!$H$3:$H$102,'ж4'!$I$3:$I$102)),IF(ISNA(VLOOKUP(K50,'ж4'!$H$3:$I$102,2,0)),LOOKUP(K50,'ж4'!$H$3:$H$102,'ж4'!$I$3:$I$102)-2,LOOKUP(K50,'ж4'!$H$3:$H$102,'ж4'!$I$3:$I$102))))</f>
        <v>67</v>
      </c>
      <c r="S50" s="441">
        <f>IF(ISNA(VLOOKUP(L50,'ж4'!$J$3:$K$102,2,0)),LOOKUP(L50,'ж4'!$J$3:$J$102,'ж4'!$K$3:$K$102)-1,LOOKUP(L50,'ж4'!$J$3:$J$102,'ж4'!$K$3:$K$102))</f>
        <v>77</v>
      </c>
      <c r="T50" s="442" t="e">
        <f>IF(ISNA(VLOOKUP(M50,'ж4'!$L$3:$M$102,2,0)),LOOKUP(M50,'ж4'!$L$3:$L$102,'ж4'!$M$3:$M$102)-1,LOOKUP(M50,'ж4'!$L$3:$L$102,'ж4'!$M$3:$M$102))</f>
        <v>#N/A</v>
      </c>
      <c r="U50" s="252">
        <f aca="true" t="shared" si="4" ref="U50:U69">S50+R50+O50</f>
        <v>182</v>
      </c>
      <c r="V50" s="248">
        <v>1</v>
      </c>
    </row>
    <row r="51" spans="1:22" ht="12.75">
      <c r="A51" s="232">
        <f>1+A50</f>
        <v>2</v>
      </c>
      <c r="B51" s="413"/>
      <c r="C51" s="265">
        <v>43</v>
      </c>
      <c r="D51" s="288" t="s">
        <v>138</v>
      </c>
      <c r="E51" s="289" t="s">
        <v>104</v>
      </c>
      <c r="F51" s="262" t="s">
        <v>157</v>
      </c>
      <c r="G51" s="243"/>
      <c r="H51" s="262">
        <v>26</v>
      </c>
      <c r="I51" s="246"/>
      <c r="J51" s="237"/>
      <c r="K51" s="304">
        <v>8.84</v>
      </c>
      <c r="L51" s="303">
        <v>8.26</v>
      </c>
      <c r="M51" s="25"/>
      <c r="N51" s="443" t="e">
        <f>LOOKUP(G51,'ж4'!C$3:C$102,'ж4'!$B$3:$B$102)</f>
        <v>#N/A</v>
      </c>
      <c r="O51" s="444">
        <f>LOOKUP(H51,'ж4'!D$3:D$102,'ж4'!$B$3:$B$102)</f>
        <v>35</v>
      </c>
      <c r="P51" s="444">
        <f>LOOKUP(I51,'ж4'!E$3:E$102,'ж4'!$B$3:$B$102)</f>
        <v>10</v>
      </c>
      <c r="Q51" s="445" t="e">
        <f>LOOKUP(J51,'ж4'!F$3:F$102,'ж4'!$B$3:$B$102)</f>
        <v>#N/A</v>
      </c>
      <c r="R51" s="443">
        <f>IF(K51&lt;10,IF(ISNA(VLOOKUP(K51,'ж4'!$H$3:$I$102,2,0)),LOOKUP(K51,'ж4'!$H$3:$H$102,'ж4'!$I$3:$I$102)-3,LOOKUP(K51,'ж4'!$H$3:$H$102,'ж4'!$I$3:$I$102)),IF(K51&gt;10.2,IF(ISNA(VLOOKUP(K51,'ж4'!$H$3:$I$102,2,0)),LOOKUP(K51,'ж4'!$H$3:$H$102,'ж4'!$I$3:$I$102)-1,LOOKUP(K51,'ж4'!$H$3:$H$102,'ж4'!$I$3:$I$102)),IF(ISNA(VLOOKUP(K51,'ж4'!$H$3:$I$102,2,0)),LOOKUP(K51,'ж4'!$H$3:$H$102,'ж4'!$I$3:$I$102)-2,LOOKUP(K51,'ж4'!$H$3:$H$102,'ж4'!$I$3:$I$102))))</f>
        <v>67</v>
      </c>
      <c r="S51" s="444">
        <f>IF(ISNA(VLOOKUP(L51,'ж4'!$J$3:$K$102,2,0)),LOOKUP(L51,'ж4'!$J$3:$J$102,'ж4'!$K$3:$K$102)-1,LOOKUP(L51,'ж4'!$J$3:$J$102,'ж4'!$K$3:$K$102))</f>
        <v>61</v>
      </c>
      <c r="T51" s="445" t="e">
        <f>IF(ISNA(VLOOKUP(M51,'ж4'!$L$3:$M$102,2,0)),LOOKUP(M51,'ж4'!$L$3:$L$102,'ж4'!$M$3:$M$102)-1,LOOKUP(M51,'ж4'!$L$3:$L$102,'ж4'!$M$3:$M$102))</f>
        <v>#N/A</v>
      </c>
      <c r="U51" s="374">
        <f t="shared" si="4"/>
        <v>163</v>
      </c>
      <c r="V51" s="249">
        <v>2</v>
      </c>
    </row>
    <row r="52" spans="1:22" ht="12.75">
      <c r="A52" s="232">
        <f aca="true" t="shared" si="5" ref="A52:A69">1+A51</f>
        <v>3</v>
      </c>
      <c r="B52" s="413"/>
      <c r="C52" s="265">
        <v>45</v>
      </c>
      <c r="D52" s="302" t="s">
        <v>140</v>
      </c>
      <c r="E52" s="289" t="s">
        <v>105</v>
      </c>
      <c r="F52" s="262" t="s">
        <v>159</v>
      </c>
      <c r="G52" s="243"/>
      <c r="H52" s="262">
        <v>27</v>
      </c>
      <c r="I52" s="246"/>
      <c r="J52" s="237"/>
      <c r="K52" s="304">
        <v>9.13</v>
      </c>
      <c r="L52" s="303">
        <v>8.17</v>
      </c>
      <c r="M52" s="25"/>
      <c r="N52" s="443" t="e">
        <f>LOOKUP(G52,'ж4'!C$3:C$102,'ж4'!$B$3:$B$102)</f>
        <v>#N/A</v>
      </c>
      <c r="O52" s="444">
        <f>LOOKUP(H52,'ж4'!D$3:D$102,'ж4'!$B$3:$B$102)</f>
        <v>36</v>
      </c>
      <c r="P52" s="444">
        <f>LOOKUP(I52,'ж4'!E$3:E$102,'ж4'!$B$3:$B$102)</f>
        <v>10</v>
      </c>
      <c r="Q52" s="445" t="e">
        <f>LOOKUP(J52,'ж4'!F$3:F$102,'ж4'!$B$3:$B$102)</f>
        <v>#N/A</v>
      </c>
      <c r="R52" s="443">
        <f>IF(K52&lt;10,IF(ISNA(VLOOKUP(K52,'ж4'!$H$3:$I$102,2,0)),LOOKUP(K52,'ж4'!$H$3:$H$102,'ж4'!$I$3:$I$102)-3,LOOKUP(K52,'ж4'!$H$3:$H$102,'ж4'!$I$3:$I$102)),IF(K52&gt;10.2,IF(ISNA(VLOOKUP(K52,'ж4'!$H$3:$I$102,2,0)),LOOKUP(K52,'ж4'!$H$3:$H$102,'ж4'!$I$3:$I$102)-1,LOOKUP(K52,'ж4'!$H$3:$H$102,'ж4'!$I$3:$I$102)),IF(ISNA(VLOOKUP(K52,'ж4'!$H$3:$I$102,2,0)),LOOKUP(K52,'ж4'!$H$3:$H$102,'ж4'!$I$3:$I$102)-2,LOOKUP(K52,'ж4'!$H$3:$H$102,'ж4'!$I$3:$I$102))))</f>
        <v>58</v>
      </c>
      <c r="S52" s="444">
        <f>IF(ISNA(VLOOKUP(L52,'ж4'!$J$3:$K$102,2,0)),LOOKUP(L52,'ж4'!$J$3:$J$102,'ж4'!$K$3:$K$102)-1,LOOKUP(L52,'ж4'!$J$3:$J$102,'ж4'!$K$3:$K$102))</f>
        <v>64</v>
      </c>
      <c r="T52" s="445" t="e">
        <f>IF(ISNA(VLOOKUP(M52,'ж4'!$L$3:$M$102,2,0)),LOOKUP(M52,'ж4'!$L$3:$L$102,'ж4'!$M$3:$M$102)-1,LOOKUP(M52,'ж4'!$L$3:$L$102,'ж4'!$M$3:$M$102))</f>
        <v>#N/A</v>
      </c>
      <c r="U52" s="374">
        <f t="shared" si="4"/>
        <v>158</v>
      </c>
      <c r="V52" s="249">
        <v>3</v>
      </c>
    </row>
    <row r="53" spans="1:22" ht="12.75">
      <c r="A53" s="232">
        <f t="shared" si="5"/>
        <v>4</v>
      </c>
      <c r="B53" s="413"/>
      <c r="C53" s="265">
        <v>51</v>
      </c>
      <c r="D53" s="288" t="s">
        <v>146</v>
      </c>
      <c r="E53" s="260" t="s">
        <v>107</v>
      </c>
      <c r="F53" s="262" t="s">
        <v>165</v>
      </c>
      <c r="G53" s="243"/>
      <c r="H53" s="262">
        <v>29</v>
      </c>
      <c r="I53" s="246"/>
      <c r="J53" s="237"/>
      <c r="K53" s="304">
        <v>9.13</v>
      </c>
      <c r="L53" s="303">
        <v>8.49</v>
      </c>
      <c r="M53" s="25"/>
      <c r="N53" s="443" t="e">
        <f>LOOKUP(G53,'ж4'!C$3:C$102,'ж4'!$B$3:$B$102)</f>
        <v>#N/A</v>
      </c>
      <c r="O53" s="444">
        <f>LOOKUP(H53,'ж4'!D$3:D$102,'ж4'!$B$3:$B$102)</f>
        <v>40</v>
      </c>
      <c r="P53" s="444">
        <f>LOOKUP(I53,'ж4'!E$3:E$102,'ж4'!$B$3:$B$102)</f>
        <v>10</v>
      </c>
      <c r="Q53" s="445" t="e">
        <f>LOOKUP(J53,'ж4'!F$3:F$102,'ж4'!$B$3:$B$102)</f>
        <v>#N/A</v>
      </c>
      <c r="R53" s="443">
        <f>IF(K53&lt;10,IF(ISNA(VLOOKUP(K53,'ж4'!$H$3:$I$102,2,0)),LOOKUP(K53,'ж4'!$H$3:$H$102,'ж4'!$I$3:$I$102)-3,LOOKUP(K53,'ж4'!$H$3:$H$102,'ж4'!$I$3:$I$102)),IF(K53&gt;10.2,IF(ISNA(VLOOKUP(K53,'ж4'!$H$3:$I$102,2,0)),LOOKUP(K53,'ж4'!$H$3:$H$102,'ж4'!$I$3:$I$102)-1,LOOKUP(K53,'ж4'!$H$3:$H$102,'ж4'!$I$3:$I$102)),IF(ISNA(VLOOKUP(K53,'ж4'!$H$3:$I$102,2,0)),LOOKUP(K53,'ж4'!$H$3:$H$102,'ж4'!$I$3:$I$102)-2,LOOKUP(K53,'ж4'!$H$3:$H$102,'ж4'!$I$3:$I$102))))</f>
        <v>58</v>
      </c>
      <c r="S53" s="444">
        <f>IF(ISNA(VLOOKUP(L53,'ж4'!$J$3:$K$102,2,0)),LOOKUP(L53,'ж4'!$J$3:$J$102,'ж4'!$K$3:$K$102)-1,LOOKUP(L53,'ж4'!$J$3:$J$102,'ж4'!$K$3:$K$102))</f>
        <v>55</v>
      </c>
      <c r="T53" s="445" t="e">
        <f>IF(ISNA(VLOOKUP(M53,'ж4'!$L$3:$M$102,2,0)),LOOKUP(M53,'ж4'!$L$3:$L$102,'ж4'!$M$3:$M$102)-1,LOOKUP(M53,'ж4'!$L$3:$L$102,'ж4'!$M$3:$M$102))</f>
        <v>#N/A</v>
      </c>
      <c r="U53" s="374">
        <f t="shared" si="4"/>
        <v>153</v>
      </c>
      <c r="V53" s="249">
        <v>4</v>
      </c>
    </row>
    <row r="54" spans="1:22" ht="12.75">
      <c r="A54" s="232">
        <f t="shared" si="5"/>
        <v>5</v>
      </c>
      <c r="B54" s="413"/>
      <c r="C54" s="265">
        <v>52</v>
      </c>
      <c r="D54" s="288" t="s">
        <v>147</v>
      </c>
      <c r="E54" s="260" t="s">
        <v>107</v>
      </c>
      <c r="F54" s="262" t="s">
        <v>166</v>
      </c>
      <c r="G54" s="243"/>
      <c r="H54" s="262">
        <v>26</v>
      </c>
      <c r="I54" s="246"/>
      <c r="J54" s="237"/>
      <c r="K54" s="304">
        <v>9.12</v>
      </c>
      <c r="L54" s="303">
        <v>10.45</v>
      </c>
      <c r="M54" s="25"/>
      <c r="N54" s="443" t="e">
        <f>LOOKUP(G54,'ж4'!C$3:C$102,'ж4'!$B$3:$B$102)</f>
        <v>#N/A</v>
      </c>
      <c r="O54" s="444">
        <f>LOOKUP(H54,'ж4'!D$3:D$102,'ж4'!$B$3:$B$102)</f>
        <v>35</v>
      </c>
      <c r="P54" s="444">
        <f>LOOKUP(I54,'ж4'!E$3:E$102,'ж4'!$B$3:$B$102)</f>
        <v>10</v>
      </c>
      <c r="Q54" s="445" t="e">
        <f>LOOKUP(J54,'ж4'!F$3:F$102,'ж4'!$B$3:$B$102)</f>
        <v>#N/A</v>
      </c>
      <c r="R54" s="443">
        <f>IF(K54&lt;10,IF(ISNA(VLOOKUP(K54,'ж4'!$H$3:$I$102,2,0)),LOOKUP(K54,'ж4'!$H$3:$H$102,'ж4'!$I$3:$I$102)-3,LOOKUP(K54,'ж4'!$H$3:$H$102,'ж4'!$I$3:$I$102)),IF(K54&gt;10.2,IF(ISNA(VLOOKUP(K54,'ж4'!$H$3:$I$102,2,0)),LOOKUP(K54,'ж4'!$H$3:$H$102,'ж4'!$I$3:$I$102)-1,LOOKUP(K54,'ж4'!$H$3:$H$102,'ж4'!$I$3:$I$102)),IF(ISNA(VLOOKUP(K54,'ж4'!$H$3:$I$102,2,0)),LOOKUP(K54,'ж4'!$H$3:$H$102,'ж4'!$I$3:$I$102)-2,LOOKUP(K54,'ж4'!$H$3:$H$102,'ж4'!$I$3:$I$102))))</f>
        <v>58</v>
      </c>
      <c r="S54" s="444">
        <f>IF(ISNA(VLOOKUP(L54,'ж4'!$J$3:$K$102,2,0)),LOOKUP(L54,'ж4'!$J$3:$J$102,'ж4'!$K$3:$K$102)-1,LOOKUP(L54,'ж4'!$J$3:$J$102,'ж4'!$K$3:$K$102))</f>
        <v>35</v>
      </c>
      <c r="T54" s="445" t="e">
        <f>IF(ISNA(VLOOKUP(M54,'ж4'!$L$3:$M$102,2,0)),LOOKUP(M54,'ж4'!$L$3:$L$102,'ж4'!$M$3:$M$102)-1,LOOKUP(M54,'ж4'!$L$3:$L$102,'ж4'!$M$3:$M$102))</f>
        <v>#N/A</v>
      </c>
      <c r="U54" s="374">
        <f t="shared" si="4"/>
        <v>128</v>
      </c>
      <c r="V54" s="249">
        <v>5</v>
      </c>
    </row>
    <row r="55" spans="1:22" ht="12.75">
      <c r="A55" s="232">
        <f t="shared" si="5"/>
        <v>6</v>
      </c>
      <c r="B55" s="413"/>
      <c r="C55" s="265">
        <v>39</v>
      </c>
      <c r="D55" s="288" t="s">
        <v>135</v>
      </c>
      <c r="E55" s="289" t="s">
        <v>103</v>
      </c>
      <c r="F55" s="262" t="s">
        <v>153</v>
      </c>
      <c r="G55" s="243"/>
      <c r="H55" s="262">
        <v>15</v>
      </c>
      <c r="I55" s="246"/>
      <c r="J55" s="237"/>
      <c r="K55" s="304">
        <v>9.25</v>
      </c>
      <c r="L55" s="303">
        <v>9.39</v>
      </c>
      <c r="M55" s="25"/>
      <c r="N55" s="443" t="e">
        <f>LOOKUP(G55,'ж4'!C$3:C$102,'ж4'!$B$3:$B$102)</f>
        <v>#N/A</v>
      </c>
      <c r="O55" s="444">
        <f>LOOKUP(H55,'ж4'!D$3:D$102,'ж4'!$B$3:$B$102)</f>
        <v>17</v>
      </c>
      <c r="P55" s="444">
        <f>LOOKUP(I55,'ж4'!E$3:E$102,'ж4'!$B$3:$B$102)</f>
        <v>10</v>
      </c>
      <c r="Q55" s="445" t="e">
        <f>LOOKUP(J55,'ж4'!F$3:F$102,'ж4'!$B$3:$B$102)</f>
        <v>#N/A</v>
      </c>
      <c r="R55" s="443">
        <f>IF(K55&lt;10,IF(ISNA(VLOOKUP(K55,'ж4'!$H$3:$I$102,2,0)),LOOKUP(K55,'ж4'!$H$3:$H$102,'ж4'!$I$3:$I$102)-3,LOOKUP(K55,'ж4'!$H$3:$H$102,'ж4'!$I$3:$I$102)),IF(K55&gt;10.2,IF(ISNA(VLOOKUP(K55,'ж4'!$H$3:$I$102,2,0)),LOOKUP(K55,'ж4'!$H$3:$H$102,'ж4'!$I$3:$I$102)-1,LOOKUP(K55,'ж4'!$H$3:$H$102,'ж4'!$I$3:$I$102)),IF(ISNA(VLOOKUP(K55,'ж4'!$H$3:$I$102,2,0)),LOOKUP(K55,'ж4'!$H$3:$H$102,'ж4'!$I$3:$I$102)-2,LOOKUP(K55,'ж4'!$H$3:$H$102,'ж4'!$I$3:$I$102))))</f>
        <v>55</v>
      </c>
      <c r="S55" s="444">
        <f>IF(ISNA(VLOOKUP(L55,'ж4'!$J$3:$K$102,2,0)),LOOKUP(L55,'ж4'!$J$3:$J$102,'ж4'!$K$3:$K$102)-1,LOOKUP(L55,'ж4'!$J$3:$J$102,'ж4'!$K$3:$K$102))</f>
        <v>45</v>
      </c>
      <c r="T55" s="445" t="e">
        <f>IF(ISNA(VLOOKUP(M55,'ж4'!$L$3:$M$102,2,0)),LOOKUP(M55,'ж4'!$L$3:$L$102,'ж4'!$M$3:$M$102)-1,LOOKUP(M55,'ж4'!$L$3:$L$102,'ж4'!$M$3:$M$102))</f>
        <v>#N/A</v>
      </c>
      <c r="U55" s="374">
        <f t="shared" si="4"/>
        <v>117</v>
      </c>
      <c r="V55" s="249">
        <v>6</v>
      </c>
    </row>
    <row r="56" spans="1:22" ht="12.75">
      <c r="A56" s="232">
        <f t="shared" si="5"/>
        <v>7</v>
      </c>
      <c r="B56" s="413"/>
      <c r="C56" s="265">
        <v>44</v>
      </c>
      <c r="D56" s="254" t="s">
        <v>139</v>
      </c>
      <c r="E56" s="289" t="s">
        <v>105</v>
      </c>
      <c r="F56" s="296" t="s">
        <v>158</v>
      </c>
      <c r="G56" s="243"/>
      <c r="H56" s="262">
        <v>19</v>
      </c>
      <c r="I56" s="246"/>
      <c r="J56" s="237"/>
      <c r="K56" s="304">
        <v>9.7</v>
      </c>
      <c r="L56" s="303">
        <v>9.08</v>
      </c>
      <c r="M56" s="25"/>
      <c r="N56" s="443" t="e">
        <f>LOOKUP(G56,'ж4'!C$3:C$102,'ж4'!$B$3:$B$102)</f>
        <v>#N/A</v>
      </c>
      <c r="O56" s="444">
        <f>LOOKUP(H56,'ж4'!D$3:D$102,'ж4'!$B$3:$B$102)</f>
        <v>23</v>
      </c>
      <c r="P56" s="444">
        <f>LOOKUP(I56,'ж4'!E$3:E$102,'ж4'!$B$3:$B$102)</f>
        <v>10</v>
      </c>
      <c r="Q56" s="445" t="e">
        <f>LOOKUP(J56,'ж4'!F$3:F$102,'ж4'!$B$3:$B$102)</f>
        <v>#N/A</v>
      </c>
      <c r="R56" s="443">
        <f>IF(K56&lt;10,IF(ISNA(VLOOKUP(K56,'ж4'!$H$3:$I$102,2,0)),LOOKUP(K56,'ж4'!$H$3:$H$102,'ж4'!$I$3:$I$102)-3,LOOKUP(K56,'ж4'!$H$3:$H$102,'ж4'!$I$3:$I$102)),IF(K56&gt;10.2,IF(ISNA(VLOOKUP(K56,'ж4'!$H$3:$I$102,2,0)),LOOKUP(K56,'ж4'!$H$3:$H$102,'ж4'!$I$3:$I$102)-1,LOOKUP(K56,'ж4'!$H$3:$H$102,'ж4'!$I$3:$I$102)),IF(ISNA(VLOOKUP(K56,'ж4'!$H$3:$I$102,2,0)),LOOKUP(K56,'ж4'!$H$3:$H$102,'ж4'!$I$3:$I$102)-2,LOOKUP(K56,'ж4'!$H$3:$H$102,'ж4'!$I$3:$I$102))))</f>
        <v>43</v>
      </c>
      <c r="S56" s="444">
        <f>IF(ISNA(VLOOKUP(L56,'ж4'!$J$3:$K$102,2,0)),LOOKUP(L56,'ж4'!$J$3:$J$102,'ж4'!$K$3:$K$102)-1,LOOKUP(L56,'ж4'!$J$3:$J$102,'ж4'!$K$3:$K$102))</f>
        <v>50</v>
      </c>
      <c r="T56" s="445" t="e">
        <f>IF(ISNA(VLOOKUP(M56,'ж4'!$L$3:$M$102,2,0)),LOOKUP(M56,'ж4'!$L$3:$L$102,'ж4'!$M$3:$M$102)-1,LOOKUP(M56,'ж4'!$L$3:$L$102,'ж4'!$M$3:$M$102))</f>
        <v>#N/A</v>
      </c>
      <c r="U56" s="374">
        <f t="shared" si="4"/>
        <v>116</v>
      </c>
      <c r="V56" s="249">
        <v>7</v>
      </c>
    </row>
    <row r="57" spans="1:22" ht="12.75">
      <c r="A57" s="232">
        <f t="shared" si="5"/>
        <v>8</v>
      </c>
      <c r="B57" s="413"/>
      <c r="C57" s="265">
        <v>50</v>
      </c>
      <c r="D57" s="254" t="s">
        <v>145</v>
      </c>
      <c r="E57" s="289" t="s">
        <v>106</v>
      </c>
      <c r="F57" s="277" t="s">
        <v>164</v>
      </c>
      <c r="G57" s="243"/>
      <c r="H57" s="262">
        <v>17</v>
      </c>
      <c r="I57" s="246"/>
      <c r="J57" s="237"/>
      <c r="K57" s="304">
        <v>8.97</v>
      </c>
      <c r="L57" s="303">
        <v>11</v>
      </c>
      <c r="M57" s="25"/>
      <c r="N57" s="443" t="e">
        <f>LOOKUP(G57,'ж4'!C$3:C$102,'ж4'!$B$3:$B$102)</f>
        <v>#N/A</v>
      </c>
      <c r="O57" s="444">
        <f>LOOKUP(H57,'ж4'!D$3:D$102,'ж4'!$B$3:$B$102)</f>
        <v>20</v>
      </c>
      <c r="P57" s="444">
        <f>LOOKUP(I57,'ж4'!E$3:E$102,'ж4'!$B$3:$B$102)</f>
        <v>10</v>
      </c>
      <c r="Q57" s="445" t="e">
        <f>LOOKUP(J57,'ж4'!F$3:F$102,'ж4'!$B$3:$B$102)</f>
        <v>#N/A</v>
      </c>
      <c r="R57" s="443">
        <f>IF(K57&lt;10,IF(ISNA(VLOOKUP(K57,'ж4'!$H$3:$I$102,2,0)),LOOKUP(K57,'ж4'!$H$3:$H$102,'ж4'!$I$3:$I$102)-3,LOOKUP(K57,'ж4'!$H$3:$H$102,'ж4'!$I$3:$I$102)),IF(K57&gt;10.2,IF(ISNA(VLOOKUP(K57,'ж4'!$H$3:$I$102,2,0)),LOOKUP(K57,'ж4'!$H$3:$H$102,'ж4'!$I$3:$I$102)-1,LOOKUP(K57,'ж4'!$H$3:$H$102,'ж4'!$I$3:$I$102)),IF(ISNA(VLOOKUP(K57,'ж4'!$H$3:$I$102,2,0)),LOOKUP(K57,'ж4'!$H$3:$H$102,'ж4'!$I$3:$I$102)-2,LOOKUP(K57,'ж4'!$H$3:$H$102,'ж4'!$I$3:$I$102))))</f>
        <v>64</v>
      </c>
      <c r="S57" s="444">
        <f>IF(ISNA(VLOOKUP(L57,'ж4'!$J$3:$K$102,2,0)),LOOKUP(L57,'ж4'!$J$3:$J$102,'ж4'!$K$3:$K$102)-1,LOOKUP(L57,'ж4'!$J$3:$J$102,'ж4'!$K$3:$K$102))</f>
        <v>32</v>
      </c>
      <c r="T57" s="445" t="e">
        <f>IF(ISNA(VLOOKUP(M57,'ж4'!$L$3:$M$102,2,0)),LOOKUP(M57,'ж4'!$L$3:$L$102,'ж4'!$M$3:$M$102)-1,LOOKUP(M57,'ж4'!$L$3:$L$102,'ж4'!$M$3:$M$102))</f>
        <v>#N/A</v>
      </c>
      <c r="U57" s="374">
        <f t="shared" si="4"/>
        <v>116</v>
      </c>
      <c r="V57" s="249">
        <v>8</v>
      </c>
    </row>
    <row r="58" spans="1:22" ht="12.75">
      <c r="A58" s="232">
        <f t="shared" si="5"/>
        <v>9</v>
      </c>
      <c r="B58" s="413"/>
      <c r="C58" s="265">
        <v>46</v>
      </c>
      <c r="D58" s="295" t="s">
        <v>141</v>
      </c>
      <c r="E58" s="289" t="s">
        <v>170</v>
      </c>
      <c r="F58" s="263" t="s">
        <v>160</v>
      </c>
      <c r="G58" s="243"/>
      <c r="H58" s="262">
        <v>18</v>
      </c>
      <c r="I58" s="246"/>
      <c r="J58" s="237"/>
      <c r="K58" s="304">
        <v>9.41</v>
      </c>
      <c r="L58" s="303">
        <v>10.16</v>
      </c>
      <c r="M58" s="25"/>
      <c r="N58" s="443" t="e">
        <f>LOOKUP(G58,'ж4'!C$3:C$102,'ж4'!$B$3:$B$102)</f>
        <v>#N/A</v>
      </c>
      <c r="O58" s="444">
        <f>LOOKUP(H58,'ж4'!D$3:D$102,'ж4'!$B$3:$B$102)</f>
        <v>21</v>
      </c>
      <c r="P58" s="444">
        <f>LOOKUP(I58,'ж4'!E$3:E$102,'ж4'!$B$3:$B$102)</f>
        <v>10</v>
      </c>
      <c r="Q58" s="445" t="e">
        <f>LOOKUP(J58,'ж4'!F$3:F$102,'ж4'!$B$3:$B$102)</f>
        <v>#N/A</v>
      </c>
      <c r="R58" s="443">
        <f>IF(K58&lt;10,IF(ISNA(VLOOKUP(K58,'ж4'!$H$3:$I$102,2,0)),LOOKUP(K58,'ж4'!$H$3:$H$102,'ж4'!$I$3:$I$102)-3,LOOKUP(K58,'ж4'!$H$3:$H$102,'ж4'!$I$3:$I$102)),IF(K58&gt;10.2,IF(ISNA(VLOOKUP(K58,'ж4'!$H$3:$I$102,2,0)),LOOKUP(K58,'ж4'!$H$3:$H$102,'ж4'!$I$3:$I$102)-1,LOOKUP(K58,'ж4'!$H$3:$H$102,'ж4'!$I$3:$I$102)),IF(ISNA(VLOOKUP(K58,'ж4'!$H$3:$I$102,2,0)),LOOKUP(K58,'ж4'!$H$3:$H$102,'ж4'!$I$3:$I$102)-2,LOOKUP(K58,'ж4'!$H$3:$H$102,'ж4'!$I$3:$I$102))))</f>
        <v>49</v>
      </c>
      <c r="S58" s="444">
        <f>IF(ISNA(VLOOKUP(L58,'ж4'!$J$3:$K$102,2,0)),LOOKUP(L58,'ж4'!$J$3:$J$102,'ж4'!$K$3:$K$102)-1,LOOKUP(L58,'ж4'!$J$3:$J$102,'ж4'!$K$3:$K$102))</f>
        <v>39</v>
      </c>
      <c r="T58" s="445" t="e">
        <f>IF(ISNA(VLOOKUP(M58,'ж4'!$L$3:$M$102,2,0)),LOOKUP(M58,'ж4'!$L$3:$L$102,'ж4'!$M$3:$M$102)-1,LOOKUP(M58,'ж4'!$L$3:$L$102,'ж4'!$M$3:$M$102))</f>
        <v>#N/A</v>
      </c>
      <c r="U58" s="374">
        <f t="shared" si="4"/>
        <v>109</v>
      </c>
      <c r="V58" s="249">
        <v>9</v>
      </c>
    </row>
    <row r="59" spans="1:22" ht="12.75">
      <c r="A59" s="232">
        <f t="shared" si="5"/>
        <v>10</v>
      </c>
      <c r="B59" s="413"/>
      <c r="C59" s="265">
        <v>37</v>
      </c>
      <c r="D59" s="254" t="s">
        <v>134</v>
      </c>
      <c r="E59" s="289" t="s">
        <v>101</v>
      </c>
      <c r="F59" s="292" t="s">
        <v>152</v>
      </c>
      <c r="G59" s="243"/>
      <c r="H59" s="262">
        <v>21</v>
      </c>
      <c r="I59" s="246"/>
      <c r="J59" s="237"/>
      <c r="K59" s="304">
        <v>10.66</v>
      </c>
      <c r="L59" s="303">
        <v>9.38</v>
      </c>
      <c r="M59" s="25"/>
      <c r="N59" s="443" t="e">
        <f>LOOKUP(G59,'ж4'!C$3:C$102,'ж4'!$B$3:$B$102)</f>
        <v>#N/A</v>
      </c>
      <c r="O59" s="444">
        <f>LOOKUP(H59,'ж4'!D$3:D$102,'ж4'!$B$3:$B$102)</f>
        <v>26</v>
      </c>
      <c r="P59" s="444">
        <f>LOOKUP(I59,'ж4'!E$3:E$102,'ж4'!$B$3:$B$102)</f>
        <v>10</v>
      </c>
      <c r="Q59" s="445" t="e">
        <f>LOOKUP(J59,'ж4'!F$3:F$102,'ж4'!$B$3:$B$102)</f>
        <v>#N/A</v>
      </c>
      <c r="R59" s="443">
        <f>IF(K59&lt;10,IF(ISNA(VLOOKUP(K59,'ж4'!$H$3:$I$102,2,0)),LOOKUP(K59,'ж4'!$H$3:$H$102,'ж4'!$I$3:$I$102)-3,LOOKUP(K59,'ж4'!$H$3:$H$102,'ж4'!$I$3:$I$102)),IF(K59&gt;10.2,IF(ISNA(VLOOKUP(K59,'ж4'!$H$3:$I$102,2,0)),LOOKUP(K59,'ж4'!$H$3:$H$102,'ж4'!$I$3:$I$102)-1,LOOKUP(K59,'ж4'!$H$3:$H$102,'ж4'!$I$3:$I$102)),IF(ISNA(VLOOKUP(K59,'ж4'!$H$3:$I$102,2,0)),LOOKUP(K59,'ж4'!$H$3:$H$102,'ж4'!$I$3:$I$102)-2,LOOKUP(K59,'ж4'!$H$3:$H$102,'ж4'!$I$3:$I$102))))</f>
        <v>25</v>
      </c>
      <c r="S59" s="444">
        <f>IF(ISNA(VLOOKUP(L59,'ж4'!$J$3:$K$102,2,0)),LOOKUP(L59,'ж4'!$J$3:$J$102,'ж4'!$K$3:$K$102)-1,LOOKUP(L59,'ж4'!$J$3:$J$102,'ж4'!$K$3:$K$102))</f>
        <v>45</v>
      </c>
      <c r="T59" s="445" t="e">
        <f>IF(ISNA(VLOOKUP(M59,'ж4'!$L$3:$M$102,2,0)),LOOKUP(M59,'ж4'!$L$3:$L$102,'ж4'!$M$3:$M$102)-1,LOOKUP(M59,'ж4'!$L$3:$L$102,'ж4'!$M$3:$M$102))</f>
        <v>#N/A</v>
      </c>
      <c r="U59" s="374">
        <f t="shared" si="4"/>
        <v>96</v>
      </c>
      <c r="V59" s="249">
        <v>10</v>
      </c>
    </row>
    <row r="60" spans="1:22" ht="12.75">
      <c r="A60" s="232">
        <f t="shared" si="5"/>
        <v>11</v>
      </c>
      <c r="B60" s="413"/>
      <c r="C60" s="265">
        <v>47</v>
      </c>
      <c r="D60" s="254" t="s">
        <v>142</v>
      </c>
      <c r="E60" s="289" t="s">
        <v>170</v>
      </c>
      <c r="F60" s="262" t="s">
        <v>161</v>
      </c>
      <c r="G60" s="243"/>
      <c r="H60" s="262">
        <v>27</v>
      </c>
      <c r="I60" s="246"/>
      <c r="J60" s="237"/>
      <c r="K60" s="304">
        <v>10.53</v>
      </c>
      <c r="L60" s="303">
        <v>11.25</v>
      </c>
      <c r="M60" s="25"/>
      <c r="N60" s="443" t="e">
        <f>LOOKUP(G60,'ж4'!C$3:C$102,'ж4'!$B$3:$B$102)</f>
        <v>#N/A</v>
      </c>
      <c r="O60" s="444">
        <f>LOOKUP(H60,'ж4'!D$3:D$102,'ж4'!$B$3:$B$102)</f>
        <v>36</v>
      </c>
      <c r="P60" s="444">
        <f>LOOKUP(I60,'ж4'!E$3:E$102,'ж4'!$B$3:$B$102)</f>
        <v>10</v>
      </c>
      <c r="Q60" s="445" t="e">
        <f>LOOKUP(J60,'ж4'!F$3:F$102,'ж4'!$B$3:$B$102)</f>
        <v>#N/A</v>
      </c>
      <c r="R60" s="443">
        <f>IF(K60&lt;10,IF(ISNA(VLOOKUP(K60,'ж4'!$H$3:$I$102,2,0)),LOOKUP(K60,'ж4'!$H$3:$H$102,'ж4'!$I$3:$I$102)-3,LOOKUP(K60,'ж4'!$H$3:$H$102,'ж4'!$I$3:$I$102)),IF(K60&gt;10.2,IF(ISNA(VLOOKUP(K60,'ж4'!$H$3:$I$102,2,0)),LOOKUP(K60,'ж4'!$H$3:$H$102,'ж4'!$I$3:$I$102)-1,LOOKUP(K60,'ж4'!$H$3:$H$102,'ж4'!$I$3:$I$102)),IF(ISNA(VLOOKUP(K60,'ж4'!$H$3:$I$102,2,0)),LOOKUP(K60,'ж4'!$H$3:$H$102,'ж4'!$I$3:$I$102)-2,LOOKUP(K60,'ж4'!$H$3:$H$102,'ж4'!$I$3:$I$102))))</f>
        <v>26</v>
      </c>
      <c r="S60" s="444">
        <f>IF(ISNA(VLOOKUP(L60,'ж4'!$J$3:$K$102,2,0)),LOOKUP(L60,'ж4'!$J$3:$J$102,'ж4'!$K$3:$K$102)-1,LOOKUP(L60,'ж4'!$J$3:$J$102,'ж4'!$K$3:$K$102))</f>
        <v>29</v>
      </c>
      <c r="T60" s="445" t="e">
        <f>IF(ISNA(VLOOKUP(M60,'ж4'!$L$3:$M$102,2,0)),LOOKUP(M60,'ж4'!$L$3:$L$102,'ж4'!$M$3:$M$102)-1,LOOKUP(M60,'ж4'!$L$3:$L$102,'ж4'!$M$3:$M$102))</f>
        <v>#N/A</v>
      </c>
      <c r="U60" s="374">
        <f t="shared" si="4"/>
        <v>91</v>
      </c>
      <c r="V60" s="249">
        <v>11</v>
      </c>
    </row>
    <row r="61" spans="1:22" ht="12.75">
      <c r="A61" s="232">
        <f t="shared" si="5"/>
        <v>12</v>
      </c>
      <c r="B61" s="413"/>
      <c r="C61" s="265">
        <v>41</v>
      </c>
      <c r="D61" s="256" t="s">
        <v>45</v>
      </c>
      <c r="E61" s="290" t="s">
        <v>103</v>
      </c>
      <c r="F61" s="261" t="s">
        <v>155</v>
      </c>
      <c r="G61" s="243"/>
      <c r="H61" s="262">
        <v>24</v>
      </c>
      <c r="I61" s="246"/>
      <c r="J61" s="237"/>
      <c r="K61" s="304">
        <v>10.13</v>
      </c>
      <c r="L61" s="303">
        <v>11.21</v>
      </c>
      <c r="M61" s="25"/>
      <c r="N61" s="443" t="e">
        <f>LOOKUP(G61,'ж4'!C$3:C$102,'ж4'!$B$3:$B$102)</f>
        <v>#N/A</v>
      </c>
      <c r="O61" s="444">
        <f>LOOKUP(H61,'ж4'!D$3:D$102,'ж4'!$B$3:$B$102)</f>
        <v>31</v>
      </c>
      <c r="P61" s="444">
        <f>LOOKUP(I61,'ж4'!E$3:E$102,'ж4'!$B$3:$B$102)</f>
        <v>10</v>
      </c>
      <c r="Q61" s="445" t="e">
        <f>LOOKUP(J61,'ж4'!F$3:F$102,'ж4'!$B$3:$B$102)</f>
        <v>#N/A</v>
      </c>
      <c r="R61" s="443">
        <f>IF(K61&lt;10,IF(ISNA(VLOOKUP(K61,'ж4'!$H$3:$I$102,2,0)),LOOKUP(K61,'ж4'!$H$3:$H$102,'ж4'!$I$3:$I$102)-3,LOOKUP(K61,'ж4'!$H$3:$H$102,'ж4'!$I$3:$I$102)),IF(K61&gt;10.2,IF(ISNA(VLOOKUP(K61,'ж4'!$H$3:$I$102,2,0)),LOOKUP(K61,'ж4'!$H$3:$H$102,'ж4'!$I$3:$I$102)-1,LOOKUP(K61,'ж4'!$H$3:$H$102,'ж4'!$I$3:$I$102)),IF(ISNA(VLOOKUP(K61,'ж4'!$H$3:$I$102,2,0)),LOOKUP(K61,'ж4'!$H$3:$H$102,'ж4'!$I$3:$I$102)-2,LOOKUP(K61,'ж4'!$H$3:$H$102,'ж4'!$I$3:$I$102))))</f>
        <v>30</v>
      </c>
      <c r="S61" s="444">
        <f>IF(ISNA(VLOOKUP(L61,'ж4'!$J$3:$K$102,2,0)),LOOKUP(L61,'ж4'!$J$3:$J$102,'ж4'!$K$3:$K$102)-1,LOOKUP(L61,'ж4'!$J$3:$J$102,'ж4'!$K$3:$K$102))</f>
        <v>29</v>
      </c>
      <c r="T61" s="445" t="e">
        <f>IF(ISNA(VLOOKUP(M61,'ж4'!$L$3:$M$102,2,0)),LOOKUP(M61,'ж4'!$L$3:$L$102,'ж4'!$M$3:$M$102)-1,LOOKUP(M61,'ж4'!$L$3:$L$102,'ж4'!$M$3:$M$102))</f>
        <v>#N/A</v>
      </c>
      <c r="U61" s="374">
        <f t="shared" si="4"/>
        <v>90</v>
      </c>
      <c r="V61" s="249">
        <v>12</v>
      </c>
    </row>
    <row r="62" spans="1:22" ht="12.75">
      <c r="A62" s="232">
        <f t="shared" si="5"/>
        <v>13</v>
      </c>
      <c r="B62" s="413"/>
      <c r="C62" s="265">
        <v>42</v>
      </c>
      <c r="D62" s="254" t="s">
        <v>137</v>
      </c>
      <c r="E62" s="289" t="s">
        <v>104</v>
      </c>
      <c r="F62" s="262" t="s">
        <v>156</v>
      </c>
      <c r="G62" s="243"/>
      <c r="H62" s="262">
        <v>21</v>
      </c>
      <c r="I62" s="246"/>
      <c r="J62" s="237"/>
      <c r="K62" s="304">
        <v>10.62</v>
      </c>
      <c r="L62" s="303">
        <v>10.11</v>
      </c>
      <c r="M62" s="25"/>
      <c r="N62" s="443" t="e">
        <f>LOOKUP(G62,'ж4'!C$3:C$102,'ж4'!$B$3:$B$102)</f>
        <v>#N/A</v>
      </c>
      <c r="O62" s="444">
        <f>LOOKUP(H62,'ж4'!D$3:D$102,'ж4'!$B$3:$B$102)</f>
        <v>26</v>
      </c>
      <c r="P62" s="444">
        <f>LOOKUP(I62,'ж4'!E$3:E$102,'ж4'!$B$3:$B$102)</f>
        <v>10</v>
      </c>
      <c r="Q62" s="445" t="e">
        <f>LOOKUP(J62,'ж4'!F$3:F$102,'ж4'!$B$3:$B$102)</f>
        <v>#N/A</v>
      </c>
      <c r="R62" s="443">
        <f>IF(K62&lt;10,IF(ISNA(VLOOKUP(K62,'ж4'!$H$3:$I$102,2,0)),LOOKUP(K62,'ж4'!$H$3:$H$102,'ж4'!$I$3:$I$102)-3,LOOKUP(K62,'ж4'!$H$3:$H$102,'ж4'!$I$3:$I$102)),IF(K62&gt;10.2,IF(ISNA(VLOOKUP(K62,'ж4'!$H$3:$I$102,2,0)),LOOKUP(K62,'ж4'!$H$3:$H$102,'ж4'!$I$3:$I$102)-1,LOOKUP(K62,'ж4'!$H$3:$H$102,'ж4'!$I$3:$I$102)),IF(ISNA(VLOOKUP(K62,'ж4'!$H$3:$I$102,2,0)),LOOKUP(K62,'ж4'!$H$3:$H$102,'ж4'!$I$3:$I$102)-2,LOOKUP(K62,'ж4'!$H$3:$H$102,'ж4'!$I$3:$I$102))))</f>
        <v>25</v>
      </c>
      <c r="S62" s="444">
        <f>IF(ISNA(VLOOKUP(L62,'ж4'!$J$3:$K$102,2,0)),LOOKUP(L62,'ж4'!$J$3:$J$102,'ж4'!$K$3:$K$102)-1,LOOKUP(L62,'ж4'!$J$3:$J$102,'ж4'!$K$3:$K$102))</f>
        <v>39</v>
      </c>
      <c r="T62" s="445" t="e">
        <f>IF(ISNA(VLOOKUP(M62,'ж4'!$L$3:$M$102,2,0)),LOOKUP(M62,'ж4'!$L$3:$L$102,'ж4'!$M$3:$M$102)-1,LOOKUP(M62,'ж4'!$L$3:$L$102,'ж4'!$M$3:$M$102))</f>
        <v>#N/A</v>
      </c>
      <c r="U62" s="374">
        <f t="shared" si="4"/>
        <v>90</v>
      </c>
      <c r="V62" s="249">
        <v>13</v>
      </c>
    </row>
    <row r="63" spans="1:22" ht="12.75">
      <c r="A63" s="232">
        <f t="shared" si="5"/>
        <v>14</v>
      </c>
      <c r="B63" s="413"/>
      <c r="C63" s="265">
        <v>48</v>
      </c>
      <c r="D63" s="256" t="s">
        <v>143</v>
      </c>
      <c r="E63" s="290" t="s">
        <v>170</v>
      </c>
      <c r="F63" s="261" t="s">
        <v>162</v>
      </c>
      <c r="G63" s="243"/>
      <c r="H63" s="262">
        <v>18</v>
      </c>
      <c r="I63" s="246"/>
      <c r="J63" s="237"/>
      <c r="K63" s="304">
        <v>9.94</v>
      </c>
      <c r="L63" s="303">
        <v>11.09</v>
      </c>
      <c r="M63" s="25"/>
      <c r="N63" s="443" t="e">
        <f>LOOKUP(G63,'ж4'!C$3:C$102,'ж4'!$B$3:$B$102)</f>
        <v>#N/A</v>
      </c>
      <c r="O63" s="444">
        <f>LOOKUP(H63,'ж4'!D$3:D$102,'ж4'!$B$3:$B$102)</f>
        <v>21</v>
      </c>
      <c r="P63" s="444">
        <f>LOOKUP(I63,'ж4'!E$3:E$102,'ж4'!$B$3:$B$102)</f>
        <v>10</v>
      </c>
      <c r="Q63" s="445" t="e">
        <f>LOOKUP(J63,'ж4'!F$3:F$102,'ж4'!$B$3:$B$102)</f>
        <v>#N/A</v>
      </c>
      <c r="R63" s="443">
        <f>IF(K63&lt;10,IF(ISNA(VLOOKUP(K63,'ж4'!$H$3:$I$102,2,0)),LOOKUP(K63,'ж4'!$H$3:$H$102,'ж4'!$I$3:$I$102)-3,LOOKUP(K63,'ж4'!$H$3:$H$102,'ж4'!$I$3:$I$102)),IF(K63&gt;10.2,IF(ISNA(VLOOKUP(K63,'ж4'!$H$3:$I$102,2,0)),LOOKUP(K63,'ж4'!$H$3:$H$102,'ж4'!$I$3:$I$102)-1,LOOKUP(K63,'ж4'!$H$3:$H$102,'ж4'!$I$3:$I$102)),IF(ISNA(VLOOKUP(K63,'ж4'!$H$3:$I$102,2,0)),LOOKUP(K63,'ж4'!$H$3:$H$102,'ж4'!$I$3:$I$102)-2,LOOKUP(K63,'ж4'!$H$3:$H$102,'ж4'!$I$3:$I$102))))</f>
        <v>34</v>
      </c>
      <c r="S63" s="444">
        <f>IF(ISNA(VLOOKUP(L63,'ж4'!$J$3:$K$102,2,0)),LOOKUP(L63,'ж4'!$J$3:$J$102,'ж4'!$K$3:$K$102)-1,LOOKUP(L63,'ж4'!$J$3:$J$102,'ж4'!$K$3:$K$102))</f>
        <v>31</v>
      </c>
      <c r="T63" s="445" t="e">
        <f>IF(ISNA(VLOOKUP(M63,'ж4'!$L$3:$M$102,2,0)),LOOKUP(M63,'ж4'!$L$3:$L$102,'ж4'!$M$3:$M$102)-1,LOOKUP(M63,'ж4'!$L$3:$L$102,'ж4'!$M$3:$M$102))</f>
        <v>#N/A</v>
      </c>
      <c r="U63" s="374">
        <f t="shared" si="4"/>
        <v>86</v>
      </c>
      <c r="V63" s="249">
        <v>14</v>
      </c>
    </row>
    <row r="64" spans="1:22" ht="12.75">
      <c r="A64" s="232">
        <f t="shared" si="5"/>
        <v>15</v>
      </c>
      <c r="B64" s="413"/>
      <c r="C64" s="265">
        <v>55</v>
      </c>
      <c r="D64" s="254" t="s">
        <v>150</v>
      </c>
      <c r="E64" s="289" t="s">
        <v>108</v>
      </c>
      <c r="F64" s="262" t="s">
        <v>169</v>
      </c>
      <c r="G64" s="243"/>
      <c r="H64" s="262">
        <v>18</v>
      </c>
      <c r="I64" s="246"/>
      <c r="J64" s="237"/>
      <c r="K64" s="304">
        <v>10.28</v>
      </c>
      <c r="L64" s="303">
        <v>11.04</v>
      </c>
      <c r="M64" s="25"/>
      <c r="N64" s="443" t="e">
        <f>LOOKUP(G64,'ж4'!C$3:C$102,'ж4'!$B$3:$B$102)</f>
        <v>#N/A</v>
      </c>
      <c r="O64" s="444">
        <f>LOOKUP(H64,'ж4'!D$3:D$102,'ж4'!$B$3:$B$102)</f>
        <v>21</v>
      </c>
      <c r="P64" s="444">
        <f>LOOKUP(I64,'ж4'!E$3:E$102,'ж4'!$B$3:$B$102)</f>
        <v>10</v>
      </c>
      <c r="Q64" s="445" t="e">
        <f>LOOKUP(J64,'ж4'!F$3:F$102,'ж4'!$B$3:$B$102)</f>
        <v>#N/A</v>
      </c>
      <c r="R64" s="443">
        <f>IF(K64&lt;10,IF(ISNA(VLOOKUP(K64,'ж4'!$H$3:$I$102,2,0)),LOOKUP(K64,'ж4'!$H$3:$H$102,'ж4'!$I$3:$I$102)-3,LOOKUP(K64,'ж4'!$H$3:$H$102,'ж4'!$I$3:$I$102)),IF(K64&gt;10.2,IF(ISNA(VLOOKUP(K64,'ж4'!$H$3:$I$102,2,0)),LOOKUP(K64,'ж4'!$H$3:$H$102,'ж4'!$I$3:$I$102)-1,LOOKUP(K64,'ж4'!$H$3:$H$102,'ж4'!$I$3:$I$102)),IF(ISNA(VLOOKUP(K64,'ж4'!$H$3:$I$102,2,0)),LOOKUP(K64,'ж4'!$H$3:$H$102,'ж4'!$I$3:$I$102)-2,LOOKUP(K64,'ж4'!$H$3:$H$102,'ж4'!$I$3:$I$102))))</f>
        <v>29</v>
      </c>
      <c r="S64" s="444">
        <f>IF(ISNA(VLOOKUP(L64,'ж4'!$J$3:$K$102,2,0)),LOOKUP(L64,'ж4'!$J$3:$J$102,'ж4'!$K$3:$K$102)-1,LOOKUP(L64,'ж4'!$J$3:$J$102,'ж4'!$K$3:$K$102))</f>
        <v>32</v>
      </c>
      <c r="T64" s="445" t="e">
        <f>IF(ISNA(VLOOKUP(M64,'ж4'!$L$3:$M$102,2,0)),LOOKUP(M64,'ж4'!$L$3:$L$102,'ж4'!$M$3:$M$102)-1,LOOKUP(M64,'ж4'!$L$3:$L$102,'ж4'!$M$3:$M$102))</f>
        <v>#N/A</v>
      </c>
      <c r="U64" s="374">
        <f t="shared" si="4"/>
        <v>82</v>
      </c>
      <c r="V64" s="249">
        <v>15</v>
      </c>
    </row>
    <row r="65" spans="1:22" ht="12.75">
      <c r="A65" s="232">
        <f t="shared" si="5"/>
        <v>16</v>
      </c>
      <c r="B65" s="413"/>
      <c r="C65" s="265">
        <v>49</v>
      </c>
      <c r="D65" s="254" t="s">
        <v>144</v>
      </c>
      <c r="E65" s="289" t="s">
        <v>106</v>
      </c>
      <c r="F65" s="262" t="s">
        <v>163</v>
      </c>
      <c r="G65" s="243"/>
      <c r="H65" s="262">
        <v>24</v>
      </c>
      <c r="I65" s="246"/>
      <c r="J65" s="237"/>
      <c r="K65" s="304">
        <v>9.91</v>
      </c>
      <c r="L65" s="303">
        <v>13.13</v>
      </c>
      <c r="M65" s="25"/>
      <c r="N65" s="443" t="e">
        <f>LOOKUP(G65,'ж4'!C$3:C$102,'ж4'!$B$3:$B$102)</f>
        <v>#N/A</v>
      </c>
      <c r="O65" s="444">
        <f>LOOKUP(H65,'ж4'!D$3:D$102,'ж4'!$B$3:$B$102)</f>
        <v>31</v>
      </c>
      <c r="P65" s="444">
        <f>LOOKUP(I65,'ж4'!E$3:E$102,'ж4'!$B$3:$B$102)</f>
        <v>10</v>
      </c>
      <c r="Q65" s="445" t="e">
        <f>LOOKUP(J65,'ж4'!F$3:F$102,'ж4'!$B$3:$B$102)</f>
        <v>#N/A</v>
      </c>
      <c r="R65" s="443">
        <f>IF(K65&lt;10,IF(ISNA(VLOOKUP(K65,'ж4'!$H$3:$I$102,2,0)),LOOKUP(K65,'ж4'!$H$3:$H$102,'ж4'!$I$3:$I$102)-3,LOOKUP(K65,'ж4'!$H$3:$H$102,'ж4'!$I$3:$I$102)),IF(K65&gt;10.2,IF(ISNA(VLOOKUP(K65,'ж4'!$H$3:$I$102,2,0)),LOOKUP(K65,'ж4'!$H$3:$H$102,'ж4'!$I$3:$I$102)-1,LOOKUP(K65,'ж4'!$H$3:$H$102,'ж4'!$I$3:$I$102)),IF(ISNA(VLOOKUP(K65,'ж4'!$H$3:$I$102,2,0)),LOOKUP(K65,'ж4'!$H$3:$H$102,'ж4'!$I$3:$I$102)-2,LOOKUP(K65,'ж4'!$H$3:$H$102,'ж4'!$I$3:$I$102))))</f>
        <v>34</v>
      </c>
      <c r="S65" s="444">
        <f>IF(ISNA(VLOOKUP(L65,'ж4'!$J$3:$K$102,2,0)),LOOKUP(L65,'ж4'!$J$3:$J$102,'ж4'!$K$3:$K$102)-1,LOOKUP(L65,'ж4'!$J$3:$J$102,'ж4'!$K$3:$K$102))</f>
        <v>16</v>
      </c>
      <c r="T65" s="445" t="e">
        <f>IF(ISNA(VLOOKUP(M65,'ж4'!$L$3:$M$102,2,0)),LOOKUP(M65,'ж4'!$L$3:$L$102,'ж4'!$M$3:$M$102)-1,LOOKUP(M65,'ж4'!$L$3:$L$102,'ж4'!$M$3:$M$102))</f>
        <v>#N/A</v>
      </c>
      <c r="U65" s="374">
        <f t="shared" si="4"/>
        <v>81</v>
      </c>
      <c r="V65" s="249">
        <v>16</v>
      </c>
    </row>
    <row r="66" spans="1:22" ht="12.75">
      <c r="A66" s="232">
        <f t="shared" si="5"/>
        <v>17</v>
      </c>
      <c r="B66" s="413"/>
      <c r="C66" s="265">
        <v>53</v>
      </c>
      <c r="D66" s="256" t="s">
        <v>148</v>
      </c>
      <c r="E66" s="261" t="s">
        <v>107</v>
      </c>
      <c r="F66" s="264" t="s">
        <v>167</v>
      </c>
      <c r="G66" s="243"/>
      <c r="H66" s="262">
        <v>23</v>
      </c>
      <c r="I66" s="246"/>
      <c r="J66" s="237"/>
      <c r="K66" s="304">
        <v>9.78</v>
      </c>
      <c r="L66" s="303" t="s">
        <v>260</v>
      </c>
      <c r="M66" s="25"/>
      <c r="N66" s="443" t="e">
        <f>LOOKUP(G66,'ж4'!C$3:C$102,'ж4'!$B$3:$B$102)</f>
        <v>#N/A</v>
      </c>
      <c r="O66" s="444">
        <f>LOOKUP(H66,'ж4'!D$3:D$102,'ж4'!$B$3:$B$102)</f>
        <v>30</v>
      </c>
      <c r="P66" s="444">
        <f>LOOKUP(I66,'ж4'!E$3:E$102,'ж4'!$B$3:$B$102)</f>
        <v>10</v>
      </c>
      <c r="Q66" s="445" t="e">
        <f>LOOKUP(J66,'ж4'!F$3:F$102,'ж4'!$B$3:$B$102)</f>
        <v>#N/A</v>
      </c>
      <c r="R66" s="443">
        <f>IF(K66&lt;10,IF(ISNA(VLOOKUP(K66,'ж4'!$H$3:$I$102,2,0)),LOOKUP(K66,'ж4'!$H$3:$H$102,'ж4'!$I$3:$I$102)-3,LOOKUP(K66,'ж4'!$H$3:$H$102,'ж4'!$I$3:$I$102)),IF(K66&gt;10.2,IF(ISNA(VLOOKUP(K66,'ж4'!$H$3:$I$102,2,0)),LOOKUP(K66,'ж4'!$H$3:$H$102,'ж4'!$I$3:$I$102)-1,LOOKUP(K66,'ж4'!$H$3:$H$102,'ж4'!$I$3:$I$102)),IF(ISNA(VLOOKUP(K66,'ж4'!$H$3:$I$102,2,0)),LOOKUP(K66,'ж4'!$H$3:$H$102,'ж4'!$I$3:$I$102)-2,LOOKUP(K66,'ж4'!$H$3:$H$102,'ж4'!$I$3:$I$102))))</f>
        <v>40</v>
      </c>
      <c r="S66" s="444">
        <v>0</v>
      </c>
      <c r="T66" s="445" t="e">
        <f>IF(ISNA(VLOOKUP(M66,'ж4'!$L$3:$M$102,2,0)),LOOKUP(M66,'ж4'!$L$3:$L$102,'ж4'!$M$3:$M$102)-1,LOOKUP(M66,'ж4'!$L$3:$L$102,'ж4'!$M$3:$M$102))</f>
        <v>#N/A</v>
      </c>
      <c r="U66" s="374">
        <f t="shared" si="4"/>
        <v>70</v>
      </c>
      <c r="V66" s="249">
        <v>17</v>
      </c>
    </row>
    <row r="67" spans="1:22" ht="12.75">
      <c r="A67" s="232">
        <f t="shared" si="5"/>
        <v>18</v>
      </c>
      <c r="B67" s="413"/>
      <c r="C67" s="265">
        <v>40</v>
      </c>
      <c r="D67" s="254" t="s">
        <v>136</v>
      </c>
      <c r="E67" s="289" t="s">
        <v>103</v>
      </c>
      <c r="F67" s="262" t="s">
        <v>154</v>
      </c>
      <c r="G67" s="243"/>
      <c r="H67" s="262">
        <v>12</v>
      </c>
      <c r="I67" s="246"/>
      <c r="J67" s="237"/>
      <c r="K67" s="304">
        <v>10.21</v>
      </c>
      <c r="L67" s="303">
        <v>11.44</v>
      </c>
      <c r="M67" s="25"/>
      <c r="N67" s="443" t="e">
        <f>LOOKUP(G67,'ж4'!C$3:C$102,'ж4'!$B$3:$B$102)</f>
        <v>#N/A</v>
      </c>
      <c r="O67" s="444">
        <f>LOOKUP(H67,'ж4'!D$3:D$102,'ж4'!$B$3:$B$102)</f>
        <v>12</v>
      </c>
      <c r="P67" s="444">
        <f>LOOKUP(I67,'ж4'!E$3:E$102,'ж4'!$B$3:$B$102)</f>
        <v>10</v>
      </c>
      <c r="Q67" s="445" t="e">
        <f>LOOKUP(J67,'ж4'!F$3:F$102,'ж4'!$B$3:$B$102)</f>
        <v>#N/A</v>
      </c>
      <c r="R67" s="443">
        <f>IF(K67&lt;10,IF(ISNA(VLOOKUP(K67,'ж4'!$H$3:$I$102,2,0)),LOOKUP(K67,'ж4'!$H$3:$H$102,'ж4'!$I$3:$I$102)-3,LOOKUP(K67,'ж4'!$H$3:$H$102,'ж4'!$I$3:$I$102)),IF(K67&gt;10.2,IF(ISNA(VLOOKUP(K67,'ж4'!$H$3:$I$102,2,0)),LOOKUP(K67,'ж4'!$H$3:$H$102,'ж4'!$I$3:$I$102)-1,LOOKUP(K67,'ж4'!$H$3:$H$102,'ж4'!$I$3:$I$102)),IF(ISNA(VLOOKUP(K67,'ж4'!$H$3:$I$102,2,0)),LOOKUP(K67,'ж4'!$H$3:$H$102,'ж4'!$I$3:$I$102)-2,LOOKUP(K67,'ж4'!$H$3:$H$102,'ж4'!$I$3:$I$102))))</f>
        <v>29</v>
      </c>
      <c r="S67" s="444">
        <f>IF(ISNA(VLOOKUP(L67,'ж4'!$J$3:$K$102,2,0)),LOOKUP(L67,'ж4'!$J$3:$J$102,'ж4'!$K$3:$K$102)-1,LOOKUP(L67,'ж4'!$J$3:$J$102,'ж4'!$K$3:$K$102))</f>
        <v>27</v>
      </c>
      <c r="T67" s="445" t="e">
        <f>IF(ISNA(VLOOKUP(M67,'ж4'!$L$3:$M$102,2,0)),LOOKUP(M67,'ж4'!$L$3:$L$102,'ж4'!$M$3:$M$102)-1,LOOKUP(M67,'ж4'!$L$3:$L$102,'ж4'!$M$3:$M$102))</f>
        <v>#N/A</v>
      </c>
      <c r="U67" s="374">
        <f t="shared" si="4"/>
        <v>68</v>
      </c>
      <c r="V67" s="249">
        <v>18</v>
      </c>
    </row>
    <row r="68" spans="1:22" ht="12.75">
      <c r="A68" s="232">
        <f t="shared" si="5"/>
        <v>19</v>
      </c>
      <c r="B68" s="413"/>
      <c r="C68" s="265">
        <v>38</v>
      </c>
      <c r="D68" s="255" t="s">
        <v>61</v>
      </c>
      <c r="E68" s="260" t="s">
        <v>102</v>
      </c>
      <c r="F68" s="260" t="s">
        <v>63</v>
      </c>
      <c r="G68" s="243"/>
      <c r="H68" s="262">
        <v>15</v>
      </c>
      <c r="I68" s="246"/>
      <c r="J68" s="237"/>
      <c r="K68" s="304">
        <v>11.44</v>
      </c>
      <c r="L68" s="303">
        <v>11.32</v>
      </c>
      <c r="M68" s="25"/>
      <c r="N68" s="443" t="e">
        <f>LOOKUP(G68,'ж4'!C$3:C$102,'ж4'!$B$3:$B$102)</f>
        <v>#N/A</v>
      </c>
      <c r="O68" s="444">
        <f>LOOKUP(H68,'ж4'!D$3:D$102,'ж4'!$B$3:$B$102)</f>
        <v>17</v>
      </c>
      <c r="P68" s="444">
        <f>LOOKUP(I68,'ж4'!E$3:E$102,'ж4'!$B$3:$B$102)</f>
        <v>10</v>
      </c>
      <c r="Q68" s="445" t="e">
        <f>LOOKUP(J68,'ж4'!F$3:F$102,'ж4'!$B$3:$B$102)</f>
        <v>#N/A</v>
      </c>
      <c r="R68" s="443">
        <f>IF(K68&lt;10,IF(ISNA(VLOOKUP(K68,'ж4'!$H$3:$I$102,2,0)),LOOKUP(K68,'ж4'!$H$3:$H$102,'ж4'!$I$3:$I$102)-3,LOOKUP(K68,'ж4'!$H$3:$H$102,'ж4'!$I$3:$I$102)),IF(K68&gt;10.2,IF(ISNA(VLOOKUP(K68,'ж4'!$H$3:$I$102,2,0)),LOOKUP(K68,'ж4'!$H$3:$H$102,'ж4'!$I$3:$I$102)-1,LOOKUP(K68,'ж4'!$H$3:$H$102,'ж4'!$I$3:$I$102)),IF(ISNA(VLOOKUP(K68,'ж4'!$H$3:$I$102,2,0)),LOOKUP(K68,'ж4'!$H$3:$H$102,'ж4'!$I$3:$I$102)-2,LOOKUP(K68,'ж4'!$H$3:$H$102,'ж4'!$I$3:$I$102))))</f>
        <v>17</v>
      </c>
      <c r="S68" s="444">
        <f>IF(ISNA(VLOOKUP(L68,'ж4'!$J$3:$K$102,2,0)),LOOKUP(L68,'ж4'!$J$3:$J$102,'ж4'!$K$3:$K$102)-1,LOOKUP(L68,'ж4'!$J$3:$J$102,'ж4'!$K$3:$K$102))</f>
        <v>28</v>
      </c>
      <c r="T68" s="445" t="e">
        <f>IF(ISNA(VLOOKUP(M68,'ж4'!$L$3:$M$102,2,0)),LOOKUP(M68,'ж4'!$L$3:$L$102,'ж4'!$M$3:$M$102)-1,LOOKUP(M68,'ж4'!$L$3:$L$102,'ж4'!$M$3:$M$102))</f>
        <v>#N/A</v>
      </c>
      <c r="U68" s="374">
        <f t="shared" si="4"/>
        <v>62</v>
      </c>
      <c r="V68" s="249">
        <v>19</v>
      </c>
    </row>
    <row r="69" spans="1:22" ht="13.5" thickBot="1">
      <c r="A69" s="232">
        <f t="shared" si="5"/>
        <v>20</v>
      </c>
      <c r="B69" s="414"/>
      <c r="C69" s="312">
        <v>54</v>
      </c>
      <c r="D69" s="395" t="s">
        <v>149</v>
      </c>
      <c r="E69" s="394" t="s">
        <v>108</v>
      </c>
      <c r="F69" s="391" t="s">
        <v>168</v>
      </c>
      <c r="G69" s="244"/>
      <c r="H69" s="391">
        <v>28</v>
      </c>
      <c r="I69" s="247"/>
      <c r="J69" s="238"/>
      <c r="K69" s="392" t="s">
        <v>259</v>
      </c>
      <c r="L69" s="315" t="s">
        <v>258</v>
      </c>
      <c r="M69" s="26"/>
      <c r="N69" s="446" t="e">
        <f>LOOKUP(G69,'ж4'!C$3:C$102,'ж4'!$B$3:$B$102)</f>
        <v>#N/A</v>
      </c>
      <c r="O69" s="447">
        <f>LOOKUP(H69,'ж4'!D$3:D$102,'ж4'!$B$3:$B$102)</f>
        <v>38</v>
      </c>
      <c r="P69" s="447">
        <f>LOOKUP(I69,'ж4'!E$3:E$102,'ж4'!$B$3:$B$102)</f>
        <v>10</v>
      </c>
      <c r="Q69" s="448" t="e">
        <f>LOOKUP(J69,'ж4'!F$3:F$102,'ж4'!$B$3:$B$102)</f>
        <v>#N/A</v>
      </c>
      <c r="R69" s="446">
        <v>0</v>
      </c>
      <c r="S69" s="447">
        <v>0</v>
      </c>
      <c r="T69" s="448" t="e">
        <f>IF(ISNA(VLOOKUP(M69,'ж4'!$L$3:$M$102,2,0)),LOOKUP(M69,'ж4'!$L$3:$L$102,'ж4'!$M$3:$M$102)-1,LOOKUP(M69,'ж4'!$L$3:$L$102,'ж4'!$M$3:$M$102))</f>
        <v>#N/A</v>
      </c>
      <c r="U69" s="253">
        <f t="shared" si="4"/>
        <v>38</v>
      </c>
      <c r="V69" s="250">
        <v>20</v>
      </c>
    </row>
    <row r="70" ht="12.75">
      <c r="B70" s="222"/>
    </row>
    <row r="71" ht="13.5" thickBot="1">
      <c r="B71" s="222"/>
    </row>
    <row r="72" spans="2:22" s="219" customFormat="1" ht="13.5" thickBot="1">
      <c r="B72" s="415" t="s">
        <v>23</v>
      </c>
      <c r="C72" s="417" t="s">
        <v>32</v>
      </c>
      <c r="D72" s="419" t="s">
        <v>9</v>
      </c>
      <c r="E72" s="419" t="s">
        <v>30</v>
      </c>
      <c r="F72" s="421" t="s">
        <v>31</v>
      </c>
      <c r="G72" s="423" t="s">
        <v>10</v>
      </c>
      <c r="H72" s="423"/>
      <c r="I72" s="423"/>
      <c r="J72" s="423"/>
      <c r="K72" s="423"/>
      <c r="L72" s="423"/>
      <c r="M72" s="424"/>
      <c r="N72" s="449" t="s">
        <v>0</v>
      </c>
      <c r="O72" s="450"/>
      <c r="P72" s="450"/>
      <c r="Q72" s="450"/>
      <c r="R72" s="450"/>
      <c r="S72" s="450"/>
      <c r="T72" s="451"/>
      <c r="U72" s="408" t="s">
        <v>75</v>
      </c>
      <c r="V72" s="408" t="s">
        <v>76</v>
      </c>
    </row>
    <row r="73" spans="2:22" s="219" customFormat="1" ht="13.5" thickBot="1">
      <c r="B73" s="416"/>
      <c r="C73" s="418"/>
      <c r="D73" s="420"/>
      <c r="E73" s="420"/>
      <c r="F73" s="422"/>
      <c r="G73" s="384" t="s">
        <v>11</v>
      </c>
      <c r="H73" s="385" t="s">
        <v>15</v>
      </c>
      <c r="I73" s="386" t="s">
        <v>14</v>
      </c>
      <c r="J73" s="387" t="s">
        <v>29</v>
      </c>
      <c r="K73" s="231" t="s">
        <v>6</v>
      </c>
      <c r="L73" s="385" t="s">
        <v>21</v>
      </c>
      <c r="M73" s="385" t="s">
        <v>16</v>
      </c>
      <c r="N73" s="436" t="s">
        <v>11</v>
      </c>
      <c r="O73" s="437" t="s">
        <v>15</v>
      </c>
      <c r="P73" s="437" t="s">
        <v>14</v>
      </c>
      <c r="Q73" s="438" t="s">
        <v>29</v>
      </c>
      <c r="R73" s="436" t="s">
        <v>6</v>
      </c>
      <c r="S73" s="437" t="s">
        <v>21</v>
      </c>
      <c r="T73" s="439" t="s">
        <v>16</v>
      </c>
      <c r="U73" s="409"/>
      <c r="V73" s="409"/>
    </row>
    <row r="74" spans="1:22" ht="12.75">
      <c r="A74" s="232">
        <v>1</v>
      </c>
      <c r="B74" s="410" t="s">
        <v>27</v>
      </c>
      <c r="C74" s="307">
        <v>75</v>
      </c>
      <c r="D74" s="308" t="s">
        <v>186</v>
      </c>
      <c r="E74" s="309" t="s">
        <v>106</v>
      </c>
      <c r="F74" s="383" t="s">
        <v>209</v>
      </c>
      <c r="G74" s="242"/>
      <c r="H74" s="383">
        <v>46</v>
      </c>
      <c r="I74" s="245"/>
      <c r="J74" s="236"/>
      <c r="K74" s="389">
        <v>7.96</v>
      </c>
      <c r="L74" s="311">
        <v>6.57</v>
      </c>
      <c r="M74" s="233"/>
      <c r="N74" s="440" t="e">
        <f>LOOKUP(G74,'м4'!C$3:C$102,'м4'!$B$3:$B$102)</f>
        <v>#N/A</v>
      </c>
      <c r="O74" s="441">
        <f>LOOKUP(H74,'м4'!D$3:D$102,'м4'!$B$3:$B$102)</f>
        <v>43</v>
      </c>
      <c r="P74" s="441">
        <f>LOOKUP(I74,'м4'!E$3:E$102,'м4'!$B$3:$B$102)</f>
        <v>20</v>
      </c>
      <c r="Q74" s="442" t="e">
        <f>LOOKUP(J74,'м4'!F$3:F$102,'м4'!$B$3:$B$102)</f>
        <v>#N/A</v>
      </c>
      <c r="R74" s="440">
        <f>IF(K74&lt;8.4,IF(ISNA(VLOOKUP(K74,'м4'!$H$3:$I$102,2,0)),LOOKUP(K74,'м4'!$H$3:$H$102,'м4'!$I$3:$I$102)-3,LOOKUP(K74,'м4'!$H$3:$H$102,'м4'!$I$3:$I$102)),IF(K74&gt;9.8,IF(ISNA(VLOOKUP(K74,'м4'!$H$3:$I$102,2,0)),LOOKUP(K74,'м4'!$H$3:$H$102,'м4'!$I$3:$I$102)-1,LOOKUP(K74,'м4'!$H$3:$H$102,'м4'!$I$3:$I$102)),IF(ISNA(VLOOKUP(K74,'м4'!$H$3:$I$102,2,0)),LOOKUP(K74,'м4'!$H$3:$H$102,'м4'!$I$3:$I$102)-2,LOOKUP(K74,'м4'!$H$3:$H$102,'м4'!$I$3:$I$102))))</f>
        <v>70</v>
      </c>
      <c r="S74" s="441">
        <f>IF(ISNA(VLOOKUP(L74,'м4'!$J$3:$K$102,2,0)),LOOKUP(L74,'м4'!$J$3:$J$102,'м4'!$K$3:$K$102)-1,LOOKUP(L74,'м4'!$J$3:$J$102,'м4'!$K$3:$K$102))</f>
        <v>71</v>
      </c>
      <c r="T74" s="442" t="e">
        <f>IF(ISNA(VLOOKUP(M74,'м4'!$L$3:$M$102,2,0)),LOOKUP(M74,'м4'!$L$3:$L$102,'м4'!$M$3:$M$102)-1,LOOKUP(M74,'м4'!$L$3:$L$102,'м4'!$M$3:$M$102))</f>
        <v>#N/A</v>
      </c>
      <c r="U74" s="252">
        <f aca="true" t="shared" si="6" ref="U74:U99">S74+R74+O74</f>
        <v>184</v>
      </c>
      <c r="V74" s="248">
        <v>1</v>
      </c>
    </row>
    <row r="75" spans="1:22" ht="12.75">
      <c r="A75" s="232">
        <f>1+A74</f>
        <v>2</v>
      </c>
      <c r="B75" s="411"/>
      <c r="C75" s="265">
        <v>64</v>
      </c>
      <c r="D75" s="254" t="s">
        <v>64</v>
      </c>
      <c r="E75" s="289" t="s">
        <v>103</v>
      </c>
      <c r="F75" s="262" t="s">
        <v>70</v>
      </c>
      <c r="G75" s="243"/>
      <c r="H75" s="262">
        <v>50</v>
      </c>
      <c r="I75" s="246"/>
      <c r="J75" s="237"/>
      <c r="K75" s="304">
        <v>8.06</v>
      </c>
      <c r="L75" s="303">
        <v>7.55</v>
      </c>
      <c r="M75" s="25"/>
      <c r="N75" s="443" t="e">
        <f>LOOKUP(G75,'м4'!C$3:C$102,'м4'!$B$3:$B$102)</f>
        <v>#N/A</v>
      </c>
      <c r="O75" s="444">
        <f>LOOKUP(H75,'м4'!D$3:D$102,'м4'!$B$3:$B$102)</f>
        <v>50</v>
      </c>
      <c r="P75" s="444">
        <f>LOOKUP(I75,'м4'!E$3:E$102,'м4'!$B$3:$B$102)</f>
        <v>20</v>
      </c>
      <c r="Q75" s="445" t="e">
        <f>LOOKUP(J75,'м4'!F$3:F$102,'м4'!$B$3:$B$102)</f>
        <v>#N/A</v>
      </c>
      <c r="R75" s="443">
        <f>IF(K75&lt;8.4,IF(ISNA(VLOOKUP(K75,'м4'!$H$3:$I$102,2,0)),LOOKUP(K75,'м4'!$H$3:$H$102,'м4'!$I$3:$I$102)-3,LOOKUP(K75,'м4'!$H$3:$H$102,'м4'!$I$3:$I$102)),IF(K75&gt;9.8,IF(ISNA(VLOOKUP(K75,'м4'!$H$3:$I$102,2,0)),LOOKUP(K75,'м4'!$H$3:$H$102,'м4'!$I$3:$I$102)-1,LOOKUP(K75,'м4'!$H$3:$H$102,'м4'!$I$3:$I$102)),IF(ISNA(VLOOKUP(K75,'м4'!$H$3:$I$102,2,0)),LOOKUP(K75,'м4'!$H$3:$H$102,'м4'!$I$3:$I$102)-2,LOOKUP(K75,'м4'!$H$3:$H$102,'м4'!$I$3:$I$102))))</f>
        <v>67</v>
      </c>
      <c r="S75" s="444">
        <f>IF(ISNA(VLOOKUP(L75,'м4'!$J$3:$K$102,2,0)),LOOKUP(L75,'м4'!$J$3:$J$102,'м4'!$K$3:$K$102)-1,LOOKUP(L75,'м4'!$J$3:$J$102,'м4'!$K$3:$K$102))</f>
        <v>51</v>
      </c>
      <c r="T75" s="445" t="e">
        <f>IF(ISNA(VLOOKUP(M75,'м4'!$L$3:$M$102,2,0)),LOOKUP(M75,'м4'!$L$3:$L$102,'м4'!$M$3:$M$102)-1,LOOKUP(M75,'м4'!$L$3:$L$102,'м4'!$M$3:$M$102))</f>
        <v>#N/A</v>
      </c>
      <c r="U75" s="374">
        <f t="shared" si="6"/>
        <v>168</v>
      </c>
      <c r="V75" s="249">
        <v>2</v>
      </c>
    </row>
    <row r="76" spans="1:22" ht="12.75">
      <c r="A76" s="232">
        <f aca="true" t="shared" si="7" ref="A76:A99">1+A75</f>
        <v>3</v>
      </c>
      <c r="B76" s="411"/>
      <c r="C76" s="265">
        <v>77</v>
      </c>
      <c r="D76" s="255" t="s">
        <v>188</v>
      </c>
      <c r="E76" s="299" t="s">
        <v>106</v>
      </c>
      <c r="F76" s="260"/>
      <c r="G76" s="243"/>
      <c r="H76" s="262">
        <v>47</v>
      </c>
      <c r="I76" s="246"/>
      <c r="J76" s="237"/>
      <c r="K76" s="304">
        <v>8.18</v>
      </c>
      <c r="L76" s="303">
        <v>7.37</v>
      </c>
      <c r="M76" s="25"/>
      <c r="N76" s="443" t="e">
        <f>LOOKUP(G76,'м4'!C$3:C$102,'м4'!$B$3:$B$102)</f>
        <v>#N/A</v>
      </c>
      <c r="O76" s="444">
        <f>LOOKUP(H76,'м4'!D$3:D$102,'м4'!$B$3:$B$102)</f>
        <v>45</v>
      </c>
      <c r="P76" s="444">
        <f>LOOKUP(I76,'м4'!E$3:E$102,'м4'!$B$3:$B$102)</f>
        <v>20</v>
      </c>
      <c r="Q76" s="445" t="e">
        <f>LOOKUP(J76,'м4'!F$3:F$102,'м4'!$B$3:$B$102)</f>
        <v>#N/A</v>
      </c>
      <c r="R76" s="443">
        <f>IF(K76&lt;8.4,IF(ISNA(VLOOKUP(K76,'м4'!$H$3:$I$102,2,0)),LOOKUP(K76,'м4'!$H$3:$H$102,'м4'!$I$3:$I$102)-3,LOOKUP(K76,'м4'!$H$3:$H$102,'м4'!$I$3:$I$102)),IF(K76&gt;9.8,IF(ISNA(VLOOKUP(K76,'м4'!$H$3:$I$102,2,0)),LOOKUP(K76,'м4'!$H$3:$H$102,'м4'!$I$3:$I$102)-1,LOOKUP(K76,'м4'!$H$3:$H$102,'м4'!$I$3:$I$102)),IF(ISNA(VLOOKUP(K76,'м4'!$H$3:$I$102,2,0)),LOOKUP(K76,'м4'!$H$3:$H$102,'м4'!$I$3:$I$102)-2,LOOKUP(K76,'м4'!$H$3:$H$102,'м4'!$I$3:$I$102))))</f>
        <v>64</v>
      </c>
      <c r="S76" s="444">
        <f>IF(ISNA(VLOOKUP(L76,'м4'!$J$3:$K$102,2,0)),LOOKUP(L76,'м4'!$J$3:$J$102,'м4'!$K$3:$K$102)-1,LOOKUP(L76,'м4'!$J$3:$J$102,'м4'!$K$3:$K$102))</f>
        <v>57</v>
      </c>
      <c r="T76" s="445" t="e">
        <f>IF(ISNA(VLOOKUP(M76,'м4'!$L$3:$M$102,2,0)),LOOKUP(M76,'м4'!$L$3:$L$102,'м4'!$M$3:$M$102)-1,LOOKUP(M76,'м4'!$L$3:$L$102,'м4'!$M$3:$M$102))</f>
        <v>#N/A</v>
      </c>
      <c r="U76" s="374">
        <f t="shared" si="6"/>
        <v>166</v>
      </c>
      <c r="V76" s="249">
        <v>3</v>
      </c>
    </row>
    <row r="77" spans="1:22" ht="12.75">
      <c r="A77" s="232">
        <f t="shared" si="7"/>
        <v>4</v>
      </c>
      <c r="B77" s="411"/>
      <c r="C77" s="265">
        <v>70</v>
      </c>
      <c r="D77" s="257" t="s">
        <v>182</v>
      </c>
      <c r="E77" s="289" t="s">
        <v>105</v>
      </c>
      <c r="F77" s="262" t="s">
        <v>204</v>
      </c>
      <c r="G77" s="243"/>
      <c r="H77" s="262">
        <v>48</v>
      </c>
      <c r="I77" s="246"/>
      <c r="J77" s="237"/>
      <c r="K77" s="304">
        <v>8.35</v>
      </c>
      <c r="L77" s="303">
        <v>8.02</v>
      </c>
      <c r="M77" s="25"/>
      <c r="N77" s="443" t="e">
        <f>LOOKUP(G77,'м4'!C$3:C$102,'м4'!$B$3:$B$102)</f>
        <v>#N/A</v>
      </c>
      <c r="O77" s="444">
        <f>LOOKUP(H77,'м4'!D$3:D$102,'м4'!$B$3:$B$102)</f>
        <v>46</v>
      </c>
      <c r="P77" s="444">
        <f>LOOKUP(I77,'м4'!E$3:E$102,'м4'!$B$3:$B$102)</f>
        <v>20</v>
      </c>
      <c r="Q77" s="445" t="e">
        <f>LOOKUP(J77,'м4'!F$3:F$102,'м4'!$B$3:$B$102)</f>
        <v>#N/A</v>
      </c>
      <c r="R77" s="443">
        <f>IF(K77&lt;8.4,IF(ISNA(VLOOKUP(K77,'м4'!$H$3:$I$102,2,0)),LOOKUP(K77,'м4'!$H$3:$H$102,'м4'!$I$3:$I$102)-3,LOOKUP(K77,'м4'!$H$3:$H$102,'м4'!$I$3:$I$102)),IF(K77&gt;9.8,IF(ISNA(VLOOKUP(K77,'м4'!$H$3:$I$102,2,0)),LOOKUP(K77,'м4'!$H$3:$H$102,'м4'!$I$3:$I$102)-1,LOOKUP(K77,'м4'!$H$3:$H$102,'м4'!$I$3:$I$102)),IF(ISNA(VLOOKUP(K77,'м4'!$H$3:$I$102,2,0)),LOOKUP(K77,'м4'!$H$3:$H$102,'м4'!$I$3:$I$102)-2,LOOKUP(K77,'м4'!$H$3:$H$102,'м4'!$I$3:$I$102))))</f>
        <v>58</v>
      </c>
      <c r="S77" s="444">
        <f>IF(ISNA(VLOOKUP(L77,'м4'!$J$3:$K$102,2,0)),LOOKUP(L77,'м4'!$J$3:$J$102,'м4'!$K$3:$K$102)-1,LOOKUP(L77,'м4'!$J$3:$J$102,'м4'!$K$3:$K$102))</f>
        <v>49</v>
      </c>
      <c r="T77" s="445" t="e">
        <f>IF(ISNA(VLOOKUP(M77,'м4'!$L$3:$M$102,2,0)),LOOKUP(M77,'м4'!$L$3:$L$102,'м4'!$M$3:$M$102)-1,LOOKUP(M77,'м4'!$L$3:$L$102,'м4'!$M$3:$M$102))</f>
        <v>#N/A</v>
      </c>
      <c r="U77" s="374">
        <f t="shared" si="6"/>
        <v>153</v>
      </c>
      <c r="V77" s="249">
        <v>4</v>
      </c>
    </row>
    <row r="78" spans="1:22" ht="12.75">
      <c r="A78" s="232">
        <f t="shared" si="7"/>
        <v>5</v>
      </c>
      <c r="B78" s="411"/>
      <c r="C78" s="265">
        <v>79</v>
      </c>
      <c r="D78" s="254" t="s">
        <v>190</v>
      </c>
      <c r="E78" s="260" t="s">
        <v>107</v>
      </c>
      <c r="F78" s="262" t="s">
        <v>212</v>
      </c>
      <c r="G78" s="243"/>
      <c r="H78" s="262">
        <v>44</v>
      </c>
      <c r="I78" s="246"/>
      <c r="J78" s="237"/>
      <c r="K78" s="304">
        <v>8.04</v>
      </c>
      <c r="L78" s="303">
        <v>8.14</v>
      </c>
      <c r="M78" s="25"/>
      <c r="N78" s="443" t="e">
        <f>LOOKUP(G78,'м4'!C$3:C$102,'м4'!$B$3:$B$102)</f>
        <v>#N/A</v>
      </c>
      <c r="O78" s="444">
        <f>LOOKUP(H78,'м4'!D$3:D$102,'м4'!$B$3:$B$102)</f>
        <v>40</v>
      </c>
      <c r="P78" s="444">
        <f>LOOKUP(I78,'м4'!E$3:E$102,'м4'!$B$3:$B$102)</f>
        <v>20</v>
      </c>
      <c r="Q78" s="445" t="e">
        <f>LOOKUP(J78,'м4'!F$3:F$102,'м4'!$B$3:$B$102)</f>
        <v>#N/A</v>
      </c>
      <c r="R78" s="443">
        <f>IF(K78&lt;8.4,IF(ISNA(VLOOKUP(K78,'м4'!$H$3:$I$102,2,0)),LOOKUP(K78,'м4'!$H$3:$H$102,'м4'!$I$3:$I$102)-3,LOOKUP(K78,'м4'!$H$3:$H$102,'м4'!$I$3:$I$102)),IF(K78&gt;9.8,IF(ISNA(VLOOKUP(K78,'м4'!$H$3:$I$102,2,0)),LOOKUP(K78,'м4'!$H$3:$H$102,'м4'!$I$3:$I$102)-1,LOOKUP(K78,'м4'!$H$3:$H$102,'м4'!$I$3:$I$102)),IF(ISNA(VLOOKUP(K78,'м4'!$H$3:$I$102,2,0)),LOOKUP(K78,'м4'!$H$3:$H$102,'м4'!$I$3:$I$102)-2,LOOKUP(K78,'м4'!$H$3:$H$102,'м4'!$I$3:$I$102))))</f>
        <v>67</v>
      </c>
      <c r="S78" s="444">
        <f>IF(ISNA(VLOOKUP(L78,'м4'!$J$3:$K$102,2,0)),LOOKUP(L78,'м4'!$J$3:$J$102,'м4'!$K$3:$K$102)-1,LOOKUP(L78,'м4'!$J$3:$J$102,'м4'!$K$3:$K$102))</f>
        <v>46</v>
      </c>
      <c r="T78" s="445" t="e">
        <f>IF(ISNA(VLOOKUP(M78,'м4'!$L$3:$M$102,2,0)),LOOKUP(M78,'м4'!$L$3:$L$102,'м4'!$M$3:$M$102)-1,LOOKUP(M78,'м4'!$L$3:$L$102,'м4'!$M$3:$M$102))</f>
        <v>#N/A</v>
      </c>
      <c r="U78" s="374">
        <f t="shared" si="6"/>
        <v>153</v>
      </c>
      <c r="V78" s="249">
        <v>5</v>
      </c>
    </row>
    <row r="79" spans="1:22" ht="12.75">
      <c r="A79" s="232">
        <f t="shared" si="7"/>
        <v>6</v>
      </c>
      <c r="B79" s="411"/>
      <c r="C79" s="265">
        <v>69</v>
      </c>
      <c r="D79" s="316" t="s">
        <v>181</v>
      </c>
      <c r="E79" s="317" t="s">
        <v>105</v>
      </c>
      <c r="F79" s="298" t="s">
        <v>203</v>
      </c>
      <c r="G79" s="243"/>
      <c r="H79" s="262">
        <v>48</v>
      </c>
      <c r="I79" s="246"/>
      <c r="J79" s="237"/>
      <c r="K79" s="304">
        <v>8.37</v>
      </c>
      <c r="L79" s="303">
        <v>8.07</v>
      </c>
      <c r="M79" s="25"/>
      <c r="N79" s="443" t="e">
        <f>LOOKUP(G79,'м4'!C$3:C$102,'м4'!$B$3:$B$102)</f>
        <v>#N/A</v>
      </c>
      <c r="O79" s="444">
        <f>LOOKUP(H79,'м4'!D$3:D$102,'м4'!$B$3:$B$102)</f>
        <v>46</v>
      </c>
      <c r="P79" s="444">
        <f>LOOKUP(I79,'м4'!E$3:E$102,'м4'!$B$3:$B$102)</f>
        <v>20</v>
      </c>
      <c r="Q79" s="445" t="e">
        <f>LOOKUP(J79,'м4'!F$3:F$102,'м4'!$B$3:$B$102)</f>
        <v>#N/A</v>
      </c>
      <c r="R79" s="443">
        <f>IF(K79&lt;8.4,IF(ISNA(VLOOKUP(K79,'м4'!$H$3:$I$102,2,0)),LOOKUP(K79,'м4'!$H$3:$H$102,'м4'!$I$3:$I$102)-3,LOOKUP(K79,'м4'!$H$3:$H$102,'м4'!$I$3:$I$102)),IF(K79&gt;9.8,IF(ISNA(VLOOKUP(K79,'м4'!$H$3:$I$102,2,0)),LOOKUP(K79,'м4'!$H$3:$H$102,'м4'!$I$3:$I$102)-1,LOOKUP(K79,'м4'!$H$3:$H$102,'м4'!$I$3:$I$102)),IF(ISNA(VLOOKUP(K79,'м4'!$H$3:$I$102,2,0)),LOOKUP(K79,'м4'!$H$3:$H$102,'м4'!$I$3:$I$102)-2,LOOKUP(K79,'м4'!$H$3:$H$102,'м4'!$I$3:$I$102))))</f>
        <v>58</v>
      </c>
      <c r="S79" s="444">
        <f>IF(ISNA(VLOOKUP(L79,'м4'!$J$3:$K$102,2,0)),LOOKUP(L79,'м4'!$J$3:$J$102,'м4'!$K$3:$K$102)-1,LOOKUP(L79,'м4'!$J$3:$J$102,'м4'!$K$3:$K$102))</f>
        <v>48</v>
      </c>
      <c r="T79" s="445" t="e">
        <f>IF(ISNA(VLOOKUP(M79,'м4'!$L$3:$M$102,2,0)),LOOKUP(M79,'м4'!$L$3:$L$102,'м4'!$M$3:$M$102)-1,LOOKUP(M79,'м4'!$L$3:$L$102,'м4'!$M$3:$M$102))</f>
        <v>#N/A</v>
      </c>
      <c r="U79" s="374">
        <f t="shared" si="6"/>
        <v>152</v>
      </c>
      <c r="V79" s="249">
        <v>6</v>
      </c>
    </row>
    <row r="80" spans="1:22" ht="12.75">
      <c r="A80" s="232">
        <f t="shared" si="7"/>
        <v>7</v>
      </c>
      <c r="B80" s="411"/>
      <c r="C80" s="265">
        <v>73</v>
      </c>
      <c r="D80" s="254" t="s">
        <v>184</v>
      </c>
      <c r="E80" s="289" t="s">
        <v>170</v>
      </c>
      <c r="F80" s="262" t="s">
        <v>207</v>
      </c>
      <c r="G80" s="243"/>
      <c r="H80" s="262">
        <v>42</v>
      </c>
      <c r="I80" s="246"/>
      <c r="J80" s="237"/>
      <c r="K80" s="304">
        <v>8.34</v>
      </c>
      <c r="L80" s="303">
        <v>7.49</v>
      </c>
      <c r="M80" s="25"/>
      <c r="N80" s="443" t="e">
        <f>LOOKUP(G80,'м4'!C$3:C$102,'м4'!$B$3:$B$102)</f>
        <v>#N/A</v>
      </c>
      <c r="O80" s="444">
        <f>LOOKUP(H80,'м4'!D$3:D$102,'м4'!$B$3:$B$102)</f>
        <v>36</v>
      </c>
      <c r="P80" s="444">
        <f>LOOKUP(I80,'м4'!E$3:E$102,'м4'!$B$3:$B$102)</f>
        <v>20</v>
      </c>
      <c r="Q80" s="445" t="e">
        <f>LOOKUP(J80,'м4'!F$3:F$102,'м4'!$B$3:$B$102)</f>
        <v>#N/A</v>
      </c>
      <c r="R80" s="443">
        <f>IF(K80&lt;8.4,IF(ISNA(VLOOKUP(K80,'м4'!$H$3:$I$102,2,0)),LOOKUP(K80,'м4'!$H$3:$H$102,'м4'!$I$3:$I$102)-3,LOOKUP(K80,'м4'!$H$3:$H$102,'м4'!$I$3:$I$102)),IF(K80&gt;9.8,IF(ISNA(VLOOKUP(K80,'м4'!$H$3:$I$102,2,0)),LOOKUP(K80,'м4'!$H$3:$H$102,'м4'!$I$3:$I$102)-1,LOOKUP(K80,'м4'!$H$3:$H$102,'м4'!$I$3:$I$102)),IF(ISNA(VLOOKUP(K80,'м4'!$H$3:$I$102,2,0)),LOOKUP(K80,'м4'!$H$3:$H$102,'м4'!$I$3:$I$102)-2,LOOKUP(K80,'м4'!$H$3:$H$102,'м4'!$I$3:$I$102))))</f>
        <v>58</v>
      </c>
      <c r="S80" s="444">
        <f>IF(ISNA(VLOOKUP(L80,'м4'!$J$3:$K$102,2,0)),LOOKUP(L80,'м4'!$J$3:$J$102,'м4'!$K$3:$K$102)-1,LOOKUP(L80,'м4'!$J$3:$J$102,'м4'!$K$3:$K$102))</f>
        <v>53</v>
      </c>
      <c r="T80" s="445" t="e">
        <f>IF(ISNA(VLOOKUP(M80,'м4'!$L$3:$M$102,2,0)),LOOKUP(M80,'м4'!$L$3:$L$102,'м4'!$M$3:$M$102)-1,LOOKUP(M80,'м4'!$L$3:$L$102,'м4'!$M$3:$M$102))</f>
        <v>#N/A</v>
      </c>
      <c r="U80" s="374">
        <f t="shared" si="6"/>
        <v>147</v>
      </c>
      <c r="V80" s="249">
        <v>7</v>
      </c>
    </row>
    <row r="81" spans="1:22" ht="12.75">
      <c r="A81" s="232">
        <f t="shared" si="7"/>
        <v>8</v>
      </c>
      <c r="B81" s="411"/>
      <c r="C81" s="265">
        <v>71</v>
      </c>
      <c r="D81" s="255" t="s">
        <v>69</v>
      </c>
      <c r="E81" s="299" t="s">
        <v>170</v>
      </c>
      <c r="F81" s="260" t="s">
        <v>205</v>
      </c>
      <c r="G81" s="243"/>
      <c r="H81" s="262">
        <v>33</v>
      </c>
      <c r="I81" s="246"/>
      <c r="J81" s="237"/>
      <c r="K81" s="304">
        <v>8.26</v>
      </c>
      <c r="L81" s="303">
        <v>7.51</v>
      </c>
      <c r="M81" s="25"/>
      <c r="N81" s="443" t="e">
        <f>LOOKUP(G81,'м4'!C$3:C$102,'м4'!$B$3:$B$102)</f>
        <v>#N/A</v>
      </c>
      <c r="O81" s="444">
        <f>LOOKUP(H81,'м4'!D$3:D$102,'м4'!$B$3:$B$102)</f>
        <v>25</v>
      </c>
      <c r="P81" s="444">
        <f>LOOKUP(I81,'м4'!E$3:E$102,'м4'!$B$3:$B$102)</f>
        <v>20</v>
      </c>
      <c r="Q81" s="445" t="e">
        <f>LOOKUP(J81,'м4'!F$3:F$102,'м4'!$B$3:$B$102)</f>
        <v>#N/A</v>
      </c>
      <c r="R81" s="443">
        <f>IF(K81&lt;8.4,IF(ISNA(VLOOKUP(K81,'м4'!$H$3:$I$102,2,0)),LOOKUP(K81,'м4'!$H$3:$H$102,'м4'!$I$3:$I$102)-3,LOOKUP(K81,'м4'!$H$3:$H$102,'м4'!$I$3:$I$102)),IF(K81&gt;9.8,IF(ISNA(VLOOKUP(K81,'м4'!$H$3:$I$102,2,0)),LOOKUP(K81,'м4'!$H$3:$H$102,'м4'!$I$3:$I$102)-1,LOOKUP(K81,'м4'!$H$3:$H$102,'м4'!$I$3:$I$102)),IF(ISNA(VLOOKUP(K81,'м4'!$H$3:$I$102,2,0)),LOOKUP(K81,'м4'!$H$3:$H$102,'м4'!$I$3:$I$102)-2,LOOKUP(K81,'м4'!$H$3:$H$102,'м4'!$I$3:$I$102))))</f>
        <v>61</v>
      </c>
      <c r="S81" s="444">
        <f>IF(ISNA(VLOOKUP(L81,'м4'!$J$3:$K$102,2,0)),LOOKUP(L81,'м4'!$J$3:$J$102,'м4'!$K$3:$K$102)-1,LOOKUP(L81,'м4'!$J$3:$J$102,'м4'!$K$3:$K$102))</f>
        <v>53</v>
      </c>
      <c r="T81" s="445" t="e">
        <f>IF(ISNA(VLOOKUP(M81,'м4'!$L$3:$M$102,2,0)),LOOKUP(M81,'м4'!$L$3:$L$102,'м4'!$M$3:$M$102)-1,LOOKUP(M81,'м4'!$L$3:$L$102,'м4'!$M$3:$M$102))</f>
        <v>#N/A</v>
      </c>
      <c r="U81" s="374">
        <f t="shared" si="6"/>
        <v>139</v>
      </c>
      <c r="V81" s="249">
        <v>8</v>
      </c>
    </row>
    <row r="82" spans="1:22" ht="12.75">
      <c r="A82" s="232">
        <f t="shared" si="7"/>
        <v>9</v>
      </c>
      <c r="B82" s="411"/>
      <c r="C82" s="265">
        <v>67</v>
      </c>
      <c r="D82" s="254" t="s">
        <v>179</v>
      </c>
      <c r="E82" s="289" t="s">
        <v>104</v>
      </c>
      <c r="F82" s="262" t="s">
        <v>201</v>
      </c>
      <c r="G82" s="243"/>
      <c r="H82" s="262">
        <v>49</v>
      </c>
      <c r="I82" s="246"/>
      <c r="J82" s="237"/>
      <c r="K82" s="304">
        <v>8.9</v>
      </c>
      <c r="L82" s="303">
        <v>8.34</v>
      </c>
      <c r="M82" s="25"/>
      <c r="N82" s="443" t="e">
        <f>LOOKUP(G82,'м4'!C$3:C$102,'м4'!$B$3:$B$102)</f>
        <v>#N/A</v>
      </c>
      <c r="O82" s="444">
        <f>LOOKUP(H82,'м4'!D$3:D$102,'м4'!$B$3:$B$102)</f>
        <v>48</v>
      </c>
      <c r="P82" s="444">
        <f>LOOKUP(I82,'м4'!E$3:E$102,'м4'!$B$3:$B$102)</f>
        <v>20</v>
      </c>
      <c r="Q82" s="445" t="e">
        <f>LOOKUP(J82,'м4'!F$3:F$102,'м4'!$B$3:$B$102)</f>
        <v>#N/A</v>
      </c>
      <c r="R82" s="443">
        <f>IF(K82&lt;8.4,IF(ISNA(VLOOKUP(K82,'м4'!$H$3:$I$102,2,0)),LOOKUP(K82,'м4'!$H$3:$H$102,'м4'!$I$3:$I$102)-3,LOOKUP(K82,'м4'!$H$3:$H$102,'м4'!$I$3:$I$102)),IF(K82&gt;9.8,IF(ISNA(VLOOKUP(K82,'м4'!$H$3:$I$102,2,0)),LOOKUP(K82,'м4'!$H$3:$H$102,'м4'!$I$3:$I$102)-1,LOOKUP(K82,'м4'!$H$3:$H$102,'м4'!$I$3:$I$102)),IF(ISNA(VLOOKUP(K82,'м4'!$H$3:$I$102,2,0)),LOOKUP(K82,'м4'!$H$3:$H$102,'м4'!$I$3:$I$102)-2,LOOKUP(K82,'м4'!$H$3:$H$102,'м4'!$I$3:$I$102))))</f>
        <v>48</v>
      </c>
      <c r="S82" s="444">
        <f>IF(ISNA(VLOOKUP(L82,'м4'!$J$3:$K$102,2,0)),LOOKUP(L82,'м4'!$J$3:$J$102,'м4'!$K$3:$K$102)-1,LOOKUP(L82,'м4'!$J$3:$J$102,'м4'!$K$3:$K$102))</f>
        <v>41</v>
      </c>
      <c r="T82" s="445" t="e">
        <f>IF(ISNA(VLOOKUP(M82,'м4'!$L$3:$M$102,2,0)),LOOKUP(M82,'м4'!$L$3:$L$102,'м4'!$M$3:$M$102)-1,LOOKUP(M82,'м4'!$L$3:$L$102,'м4'!$M$3:$M$102))</f>
        <v>#N/A</v>
      </c>
      <c r="U82" s="374">
        <f t="shared" si="6"/>
        <v>137</v>
      </c>
      <c r="V82" s="249">
        <v>9</v>
      </c>
    </row>
    <row r="83" spans="1:22" ht="12.75">
      <c r="A83" s="232">
        <f t="shared" si="7"/>
        <v>10</v>
      </c>
      <c r="B83" s="411"/>
      <c r="C83" s="265">
        <v>72</v>
      </c>
      <c r="D83" s="256" t="s">
        <v>183</v>
      </c>
      <c r="E83" s="290" t="s">
        <v>170</v>
      </c>
      <c r="F83" s="261" t="s">
        <v>206</v>
      </c>
      <c r="G83" s="243"/>
      <c r="H83" s="262">
        <v>44</v>
      </c>
      <c r="I83" s="246"/>
      <c r="J83" s="237"/>
      <c r="K83" s="304">
        <v>8.5</v>
      </c>
      <c r="L83" s="303">
        <v>8.35</v>
      </c>
      <c r="M83" s="25"/>
      <c r="N83" s="443" t="e">
        <f>LOOKUP(G83,'м4'!C$3:C$102,'м4'!$B$3:$B$102)</f>
        <v>#N/A</v>
      </c>
      <c r="O83" s="444">
        <f>LOOKUP(H83,'м4'!D$3:D$102,'м4'!$B$3:$B$102)</f>
        <v>40</v>
      </c>
      <c r="P83" s="444">
        <f>LOOKUP(I83,'м4'!E$3:E$102,'м4'!$B$3:$B$102)</f>
        <v>20</v>
      </c>
      <c r="Q83" s="445" t="e">
        <f>LOOKUP(J83,'м4'!F$3:F$102,'м4'!$B$3:$B$102)</f>
        <v>#N/A</v>
      </c>
      <c r="R83" s="443">
        <f>IF(K83&lt;8.4,IF(ISNA(VLOOKUP(K83,'м4'!$H$3:$I$102,2,0)),LOOKUP(K83,'м4'!$H$3:$H$102,'м4'!$I$3:$I$102)-3,LOOKUP(K83,'м4'!$H$3:$H$102,'м4'!$I$3:$I$102)),IF(K83&gt;9.8,IF(ISNA(VLOOKUP(K83,'м4'!$H$3:$I$102,2,0)),LOOKUP(K83,'м4'!$H$3:$H$102,'м4'!$I$3:$I$102)-1,LOOKUP(K83,'м4'!$H$3:$H$102,'м4'!$I$3:$I$102)),IF(ISNA(VLOOKUP(K83,'м4'!$H$3:$I$102,2,0)),LOOKUP(K83,'м4'!$H$3:$H$102,'м4'!$I$3:$I$102)-2,LOOKUP(K83,'м4'!$H$3:$H$102,'м4'!$I$3:$I$102))))</f>
        <v>56</v>
      </c>
      <c r="S83" s="444">
        <f>IF(ISNA(VLOOKUP(L83,'м4'!$J$3:$K$102,2,0)),LOOKUP(L83,'м4'!$J$3:$J$102,'м4'!$K$3:$K$102)-1,LOOKUP(L83,'м4'!$J$3:$J$102,'м4'!$K$3:$K$102))</f>
        <v>41</v>
      </c>
      <c r="T83" s="445" t="e">
        <f>IF(ISNA(VLOOKUP(M83,'м4'!$L$3:$M$102,2,0)),LOOKUP(M83,'м4'!$L$3:$L$102,'м4'!$M$3:$M$102)-1,LOOKUP(M83,'м4'!$L$3:$L$102,'м4'!$M$3:$M$102))</f>
        <v>#N/A</v>
      </c>
      <c r="U83" s="374">
        <f t="shared" si="6"/>
        <v>137</v>
      </c>
      <c r="V83" s="249">
        <v>10</v>
      </c>
    </row>
    <row r="84" spans="1:22" ht="12.75">
      <c r="A84" s="232">
        <f t="shared" si="7"/>
        <v>11</v>
      </c>
      <c r="B84" s="411"/>
      <c r="C84" s="265">
        <v>74</v>
      </c>
      <c r="D84" s="256" t="s">
        <v>185</v>
      </c>
      <c r="E84" s="290" t="s">
        <v>170</v>
      </c>
      <c r="F84" s="261" t="s">
        <v>208</v>
      </c>
      <c r="G84" s="243"/>
      <c r="H84" s="262">
        <v>45</v>
      </c>
      <c r="I84" s="246"/>
      <c r="J84" s="237"/>
      <c r="K84" s="304">
        <v>8.34</v>
      </c>
      <c r="L84" s="303">
        <v>8.49</v>
      </c>
      <c r="M84" s="25"/>
      <c r="N84" s="443" t="e">
        <f>LOOKUP(G84,'м4'!C$3:C$102,'м4'!$B$3:$B$102)</f>
        <v>#N/A</v>
      </c>
      <c r="O84" s="444">
        <f>LOOKUP(H84,'м4'!D$3:D$102,'м4'!$B$3:$B$102)</f>
        <v>41</v>
      </c>
      <c r="P84" s="444">
        <f>LOOKUP(I84,'м4'!E$3:E$102,'м4'!$B$3:$B$102)</f>
        <v>20</v>
      </c>
      <c r="Q84" s="445" t="e">
        <f>LOOKUP(J84,'м4'!F$3:F$102,'м4'!$B$3:$B$102)</f>
        <v>#N/A</v>
      </c>
      <c r="R84" s="443">
        <f>IF(K84&lt;8.4,IF(ISNA(VLOOKUP(K84,'м4'!$H$3:$I$102,2,0)),LOOKUP(K84,'м4'!$H$3:$H$102,'м4'!$I$3:$I$102)-3,LOOKUP(K84,'м4'!$H$3:$H$102,'м4'!$I$3:$I$102)),IF(K84&gt;9.8,IF(ISNA(VLOOKUP(K84,'м4'!$H$3:$I$102,2,0)),LOOKUP(K84,'м4'!$H$3:$H$102,'м4'!$I$3:$I$102)-1,LOOKUP(K84,'м4'!$H$3:$H$102,'м4'!$I$3:$I$102)),IF(ISNA(VLOOKUP(K84,'м4'!$H$3:$I$102,2,0)),LOOKUP(K84,'м4'!$H$3:$H$102,'м4'!$I$3:$I$102)-2,LOOKUP(K84,'м4'!$H$3:$H$102,'м4'!$I$3:$I$102))))</f>
        <v>58</v>
      </c>
      <c r="S84" s="444">
        <f>IF(ISNA(VLOOKUP(L84,'м4'!$J$3:$K$102,2,0)),LOOKUP(L84,'м4'!$J$3:$J$102,'м4'!$K$3:$K$102)-1,LOOKUP(L84,'м4'!$J$3:$J$102,'м4'!$K$3:$K$102))</f>
        <v>37</v>
      </c>
      <c r="T84" s="445" t="e">
        <f>IF(ISNA(VLOOKUP(M84,'м4'!$L$3:$M$102,2,0)),LOOKUP(M84,'м4'!$L$3:$L$102,'м4'!$M$3:$M$102)-1,LOOKUP(M84,'м4'!$L$3:$L$102,'м4'!$M$3:$M$102))</f>
        <v>#N/A</v>
      </c>
      <c r="U84" s="374">
        <f t="shared" si="6"/>
        <v>136</v>
      </c>
      <c r="V84" s="249">
        <v>11</v>
      </c>
    </row>
    <row r="85" spans="1:22" ht="12.75">
      <c r="A85" s="232">
        <f t="shared" si="7"/>
        <v>12</v>
      </c>
      <c r="B85" s="411"/>
      <c r="C85" s="265">
        <v>65</v>
      </c>
      <c r="D85" s="254" t="s">
        <v>54</v>
      </c>
      <c r="E85" s="289" t="s">
        <v>103</v>
      </c>
      <c r="F85" s="262" t="s">
        <v>57</v>
      </c>
      <c r="G85" s="243"/>
      <c r="H85" s="262">
        <v>36</v>
      </c>
      <c r="I85" s="246"/>
      <c r="J85" s="237"/>
      <c r="K85" s="304">
        <v>8.97</v>
      </c>
      <c r="L85" s="303">
        <v>7.54</v>
      </c>
      <c r="M85" s="25"/>
      <c r="N85" s="443" t="e">
        <f>LOOKUP(G85,'м4'!C$3:C$102,'м4'!$B$3:$B$102)</f>
        <v>#N/A</v>
      </c>
      <c r="O85" s="444">
        <f>LOOKUP(H85,'м4'!D$3:D$102,'м4'!$B$3:$B$102)</f>
        <v>28</v>
      </c>
      <c r="P85" s="444">
        <f>LOOKUP(I85,'м4'!E$3:E$102,'м4'!$B$3:$B$102)</f>
        <v>20</v>
      </c>
      <c r="Q85" s="445" t="e">
        <f>LOOKUP(J85,'м4'!F$3:F$102,'м4'!$B$3:$B$102)</f>
        <v>#N/A</v>
      </c>
      <c r="R85" s="443">
        <f>IF(K85&lt;8.4,IF(ISNA(VLOOKUP(K85,'м4'!$H$3:$I$102,2,0)),LOOKUP(K85,'м4'!$H$3:$H$102,'м4'!$I$3:$I$102)-3,LOOKUP(K85,'м4'!$H$3:$H$102,'м4'!$I$3:$I$102)),IF(K85&gt;9.8,IF(ISNA(VLOOKUP(K85,'м4'!$H$3:$I$102,2,0)),LOOKUP(K85,'м4'!$H$3:$H$102,'м4'!$I$3:$I$102)-1,LOOKUP(K85,'м4'!$H$3:$H$102,'м4'!$I$3:$I$102)),IF(ISNA(VLOOKUP(K85,'м4'!$H$3:$I$102,2,0)),LOOKUP(K85,'м4'!$H$3:$H$102,'м4'!$I$3:$I$102)-2,LOOKUP(K85,'м4'!$H$3:$H$102,'м4'!$I$3:$I$102))))</f>
        <v>46</v>
      </c>
      <c r="S85" s="444">
        <f>IF(ISNA(VLOOKUP(L85,'м4'!$J$3:$K$102,2,0)),LOOKUP(L85,'м4'!$J$3:$J$102,'м4'!$K$3:$K$102)-1,LOOKUP(L85,'м4'!$J$3:$J$102,'м4'!$K$3:$K$102))</f>
        <v>52</v>
      </c>
      <c r="T85" s="445" t="e">
        <f>IF(ISNA(VLOOKUP(M85,'м4'!$L$3:$M$102,2,0)),LOOKUP(M85,'м4'!$L$3:$L$102,'м4'!$M$3:$M$102)-1,LOOKUP(M85,'м4'!$L$3:$L$102,'м4'!$M$3:$M$102))</f>
        <v>#N/A</v>
      </c>
      <c r="U85" s="374">
        <f t="shared" si="6"/>
        <v>126</v>
      </c>
      <c r="V85" s="249">
        <v>12</v>
      </c>
    </row>
    <row r="86" spans="1:22" ht="12.75">
      <c r="A86" s="232">
        <f t="shared" si="7"/>
        <v>13</v>
      </c>
      <c r="B86" s="411"/>
      <c r="C86" s="265">
        <v>78</v>
      </c>
      <c r="D86" s="254" t="s">
        <v>189</v>
      </c>
      <c r="E86" s="260" t="s">
        <v>107</v>
      </c>
      <c r="F86" s="262" t="s">
        <v>211</v>
      </c>
      <c r="G86" s="243"/>
      <c r="H86" s="262">
        <v>41</v>
      </c>
      <c r="I86" s="246"/>
      <c r="J86" s="237"/>
      <c r="K86" s="304">
        <v>8.97</v>
      </c>
      <c r="L86" s="303">
        <v>8.24</v>
      </c>
      <c r="M86" s="25"/>
      <c r="N86" s="443" t="e">
        <f>LOOKUP(G86,'м4'!C$3:C$102,'м4'!$B$3:$B$102)</f>
        <v>#N/A</v>
      </c>
      <c r="O86" s="444">
        <f>LOOKUP(H86,'м4'!D$3:D$102,'м4'!$B$3:$B$102)</f>
        <v>35</v>
      </c>
      <c r="P86" s="444">
        <f>LOOKUP(I86,'м4'!E$3:E$102,'м4'!$B$3:$B$102)</f>
        <v>20</v>
      </c>
      <c r="Q86" s="445" t="e">
        <f>LOOKUP(J86,'м4'!F$3:F$102,'м4'!$B$3:$B$102)</f>
        <v>#N/A</v>
      </c>
      <c r="R86" s="443">
        <f>IF(K86&lt;8.4,IF(ISNA(VLOOKUP(K86,'м4'!$H$3:$I$102,2,0)),LOOKUP(K86,'м4'!$H$3:$H$102,'м4'!$I$3:$I$102)-3,LOOKUP(K86,'м4'!$H$3:$H$102,'м4'!$I$3:$I$102)),IF(K86&gt;9.8,IF(ISNA(VLOOKUP(K86,'м4'!$H$3:$I$102,2,0)),LOOKUP(K86,'м4'!$H$3:$H$102,'м4'!$I$3:$I$102)-1,LOOKUP(K86,'м4'!$H$3:$H$102,'м4'!$I$3:$I$102)),IF(ISNA(VLOOKUP(K86,'м4'!$H$3:$I$102,2,0)),LOOKUP(K86,'м4'!$H$3:$H$102,'м4'!$I$3:$I$102)-2,LOOKUP(K86,'м4'!$H$3:$H$102,'м4'!$I$3:$I$102))))</f>
        <v>46</v>
      </c>
      <c r="S86" s="444">
        <f>IF(ISNA(VLOOKUP(L86,'м4'!$J$3:$K$102,2,0)),LOOKUP(L86,'м4'!$J$3:$J$102,'м4'!$K$3:$K$102)-1,LOOKUP(L86,'м4'!$J$3:$J$102,'м4'!$K$3:$K$102))</f>
        <v>44</v>
      </c>
      <c r="T86" s="445" t="e">
        <f>IF(ISNA(VLOOKUP(M86,'м4'!$L$3:$M$102,2,0)),LOOKUP(M86,'м4'!$L$3:$L$102,'м4'!$M$3:$M$102)-1,LOOKUP(M86,'м4'!$L$3:$L$102,'м4'!$M$3:$M$102))</f>
        <v>#N/A</v>
      </c>
      <c r="U86" s="374">
        <f t="shared" si="6"/>
        <v>125</v>
      </c>
      <c r="V86" s="249">
        <v>13</v>
      </c>
    </row>
    <row r="87" spans="1:22" ht="12.75">
      <c r="A87" s="232">
        <f t="shared" si="7"/>
        <v>14</v>
      </c>
      <c r="B87" s="411"/>
      <c r="C87" s="265">
        <v>66</v>
      </c>
      <c r="D87" s="256" t="s">
        <v>53</v>
      </c>
      <c r="E87" s="290" t="s">
        <v>103</v>
      </c>
      <c r="F87" s="261" t="s">
        <v>56</v>
      </c>
      <c r="G87" s="243"/>
      <c r="H87" s="262">
        <v>37</v>
      </c>
      <c r="I87" s="246"/>
      <c r="J87" s="237"/>
      <c r="K87" s="304">
        <v>8.62</v>
      </c>
      <c r="L87" s="303">
        <v>8.27</v>
      </c>
      <c r="M87" s="25"/>
      <c r="N87" s="443" t="e">
        <f>LOOKUP(G87,'м4'!C$3:C$102,'м4'!$B$3:$B$102)</f>
        <v>#N/A</v>
      </c>
      <c r="O87" s="444">
        <f>LOOKUP(H87,'м4'!D$3:D$102,'м4'!$B$3:$B$102)</f>
        <v>29</v>
      </c>
      <c r="P87" s="444">
        <f>LOOKUP(I87,'м4'!E$3:E$102,'м4'!$B$3:$B$102)</f>
        <v>20</v>
      </c>
      <c r="Q87" s="445" t="e">
        <f>LOOKUP(J87,'м4'!F$3:F$102,'м4'!$B$3:$B$102)</f>
        <v>#N/A</v>
      </c>
      <c r="R87" s="443">
        <f>IF(K87&lt;8.4,IF(ISNA(VLOOKUP(K87,'м4'!$H$3:$I$102,2,0)),LOOKUP(K87,'м4'!$H$3:$H$102,'м4'!$I$3:$I$102)-3,LOOKUP(K87,'м4'!$H$3:$H$102,'м4'!$I$3:$I$102)),IF(K87&gt;9.8,IF(ISNA(VLOOKUP(K87,'м4'!$H$3:$I$102,2,0)),LOOKUP(K87,'м4'!$H$3:$H$102,'м4'!$I$3:$I$102)-1,LOOKUP(K87,'м4'!$H$3:$H$102,'м4'!$I$3:$I$102)),IF(ISNA(VLOOKUP(K87,'м4'!$H$3:$I$102,2,0)),LOOKUP(K87,'м4'!$H$3:$H$102,'м4'!$I$3:$I$102)-2,LOOKUP(K87,'м4'!$H$3:$H$102,'м4'!$I$3:$I$102))))</f>
        <v>52</v>
      </c>
      <c r="S87" s="444">
        <f>IF(ISNA(VLOOKUP(L87,'м4'!$J$3:$K$102,2,0)),LOOKUP(L87,'м4'!$J$3:$J$102,'м4'!$K$3:$K$102)-1,LOOKUP(L87,'м4'!$J$3:$J$102,'м4'!$K$3:$K$102))</f>
        <v>43</v>
      </c>
      <c r="T87" s="445" t="e">
        <f>IF(ISNA(VLOOKUP(M87,'м4'!$L$3:$M$102,2,0)),LOOKUP(M87,'м4'!$L$3:$L$102,'м4'!$M$3:$M$102)-1,LOOKUP(M87,'м4'!$L$3:$L$102,'м4'!$M$3:$M$102))</f>
        <v>#N/A</v>
      </c>
      <c r="U87" s="374">
        <f t="shared" si="6"/>
        <v>124</v>
      </c>
      <c r="V87" s="249">
        <v>14</v>
      </c>
    </row>
    <row r="88" spans="1:22" ht="12.75">
      <c r="A88" s="232">
        <f t="shared" si="7"/>
        <v>15</v>
      </c>
      <c r="B88" s="411"/>
      <c r="C88" s="265">
        <v>56</v>
      </c>
      <c r="D88" s="254" t="s">
        <v>171</v>
      </c>
      <c r="E88" s="289" t="s">
        <v>101</v>
      </c>
      <c r="F88" s="292" t="s">
        <v>193</v>
      </c>
      <c r="G88" s="243"/>
      <c r="H88" s="262">
        <v>30</v>
      </c>
      <c r="I88" s="246"/>
      <c r="J88" s="237"/>
      <c r="K88" s="304">
        <v>8.82</v>
      </c>
      <c r="L88" s="303">
        <v>8.26</v>
      </c>
      <c r="M88" s="25"/>
      <c r="N88" s="443" t="e">
        <f>LOOKUP(G88,'м4'!C$3:C$102,'м4'!$B$3:$B$102)</f>
        <v>#N/A</v>
      </c>
      <c r="O88" s="444">
        <f>LOOKUP(H88,'м4'!D$3:D$102,'м4'!$B$3:$B$102)</f>
        <v>21</v>
      </c>
      <c r="P88" s="444">
        <f>LOOKUP(I88,'м4'!E$3:E$102,'м4'!$B$3:$B$102)</f>
        <v>20</v>
      </c>
      <c r="Q88" s="445" t="e">
        <f>LOOKUP(J88,'м4'!F$3:F$102,'м4'!$B$3:$B$102)</f>
        <v>#N/A</v>
      </c>
      <c r="R88" s="443">
        <f>IF(K88&lt;8.4,IF(ISNA(VLOOKUP(K88,'м4'!$H$3:$I$102,2,0)),LOOKUP(K88,'м4'!$H$3:$H$102,'м4'!$I$3:$I$102)-3,LOOKUP(K88,'м4'!$H$3:$H$102,'м4'!$I$3:$I$102)),IF(K88&gt;9.8,IF(ISNA(VLOOKUP(K88,'м4'!$H$3:$I$102,2,0)),LOOKUP(K88,'м4'!$H$3:$H$102,'м4'!$I$3:$I$102)-1,LOOKUP(K88,'м4'!$H$3:$H$102,'м4'!$I$3:$I$102)),IF(ISNA(VLOOKUP(K88,'м4'!$H$3:$I$102,2,0)),LOOKUP(K88,'м4'!$H$3:$H$102,'м4'!$I$3:$I$102)-2,LOOKUP(K88,'м4'!$H$3:$H$102,'м4'!$I$3:$I$102))))</f>
        <v>48</v>
      </c>
      <c r="S88" s="444">
        <f>IF(ISNA(VLOOKUP(L88,'м4'!$J$3:$K$102,2,0)),LOOKUP(L88,'м4'!$J$3:$J$102,'м4'!$K$3:$K$102)-1,LOOKUP(L88,'м4'!$J$3:$J$102,'м4'!$K$3:$K$102))</f>
        <v>43</v>
      </c>
      <c r="T88" s="445" t="e">
        <f>IF(ISNA(VLOOKUP(M88,'м4'!$L$3:$M$102,2,0)),LOOKUP(M88,'м4'!$L$3:$L$102,'м4'!$M$3:$M$102)-1,LOOKUP(M88,'м4'!$L$3:$L$102,'м4'!$M$3:$M$102))</f>
        <v>#N/A</v>
      </c>
      <c r="U88" s="374">
        <f t="shared" si="6"/>
        <v>112</v>
      </c>
      <c r="V88" s="249">
        <v>15</v>
      </c>
    </row>
    <row r="89" spans="1:22" ht="12.75">
      <c r="A89" s="232">
        <f t="shared" si="7"/>
        <v>16</v>
      </c>
      <c r="B89" s="411"/>
      <c r="C89" s="265">
        <v>81</v>
      </c>
      <c r="D89" s="254" t="s">
        <v>192</v>
      </c>
      <c r="E89" s="289" t="s">
        <v>108</v>
      </c>
      <c r="F89" s="262" t="s">
        <v>214</v>
      </c>
      <c r="G89" s="243"/>
      <c r="H89" s="262">
        <v>39</v>
      </c>
      <c r="I89" s="246"/>
      <c r="J89" s="237"/>
      <c r="K89" s="304">
        <v>8.94</v>
      </c>
      <c r="L89" s="303">
        <v>9.16</v>
      </c>
      <c r="M89" s="25"/>
      <c r="N89" s="443" t="e">
        <f>LOOKUP(G89,'м4'!C$3:C$102,'м4'!$B$3:$B$102)</f>
        <v>#N/A</v>
      </c>
      <c r="O89" s="444">
        <f>LOOKUP(H89,'м4'!D$3:D$102,'м4'!$B$3:$B$102)</f>
        <v>32</v>
      </c>
      <c r="P89" s="444">
        <f>LOOKUP(I89,'м4'!E$3:E$102,'м4'!$B$3:$B$102)</f>
        <v>20</v>
      </c>
      <c r="Q89" s="445" t="e">
        <f>LOOKUP(J89,'м4'!F$3:F$102,'м4'!$B$3:$B$102)</f>
        <v>#N/A</v>
      </c>
      <c r="R89" s="443">
        <f>IF(K89&lt;8.4,IF(ISNA(VLOOKUP(K89,'м4'!$H$3:$I$102,2,0)),LOOKUP(K89,'м4'!$H$3:$H$102,'м4'!$I$3:$I$102)-3,LOOKUP(K89,'м4'!$H$3:$H$102,'м4'!$I$3:$I$102)),IF(K89&gt;9.8,IF(ISNA(VLOOKUP(K89,'м4'!$H$3:$I$102,2,0)),LOOKUP(K89,'м4'!$H$3:$H$102,'м4'!$I$3:$I$102)-1,LOOKUP(K89,'м4'!$H$3:$H$102,'м4'!$I$3:$I$102)),IF(ISNA(VLOOKUP(K89,'м4'!$H$3:$I$102,2,0)),LOOKUP(K89,'м4'!$H$3:$H$102,'м4'!$I$3:$I$102)-2,LOOKUP(K89,'м4'!$H$3:$H$102,'м4'!$I$3:$I$102))))</f>
        <v>46</v>
      </c>
      <c r="S89" s="444">
        <f>IF(ISNA(VLOOKUP(L89,'м4'!$J$3:$K$102,2,0)),LOOKUP(L89,'м4'!$J$3:$J$102,'м4'!$K$3:$K$102)-1,LOOKUP(L89,'м4'!$J$3:$J$102,'м4'!$K$3:$K$102))</f>
        <v>31</v>
      </c>
      <c r="T89" s="445" t="e">
        <f>IF(ISNA(VLOOKUP(M89,'м4'!$L$3:$M$102,2,0)),LOOKUP(M89,'м4'!$L$3:$L$102,'м4'!$M$3:$M$102)-1,LOOKUP(M89,'м4'!$L$3:$L$102,'м4'!$M$3:$M$102))</f>
        <v>#N/A</v>
      </c>
      <c r="U89" s="374">
        <f t="shared" si="6"/>
        <v>109</v>
      </c>
      <c r="V89" s="249">
        <v>16</v>
      </c>
    </row>
    <row r="90" spans="1:22" ht="12.75">
      <c r="A90" s="232">
        <f t="shared" si="7"/>
        <v>17</v>
      </c>
      <c r="B90" s="411"/>
      <c r="C90" s="265">
        <v>63</v>
      </c>
      <c r="D90" s="256" t="s">
        <v>178</v>
      </c>
      <c r="E90" s="261" t="s">
        <v>102</v>
      </c>
      <c r="F90" s="264" t="s">
        <v>200</v>
      </c>
      <c r="G90" s="243"/>
      <c r="H90" s="262">
        <v>34</v>
      </c>
      <c r="I90" s="246"/>
      <c r="J90" s="237"/>
      <c r="K90" s="304">
        <v>8.56</v>
      </c>
      <c r="L90" s="303">
        <v>9.28</v>
      </c>
      <c r="M90" s="25"/>
      <c r="N90" s="443" t="e">
        <f>LOOKUP(G90,'м4'!C$3:C$102,'м4'!$B$3:$B$102)</f>
        <v>#N/A</v>
      </c>
      <c r="O90" s="444">
        <f>LOOKUP(H90,'м4'!D$3:D$102,'м4'!$B$3:$B$102)</f>
        <v>26</v>
      </c>
      <c r="P90" s="444">
        <f>LOOKUP(I90,'м4'!E$3:E$102,'м4'!$B$3:$B$102)</f>
        <v>20</v>
      </c>
      <c r="Q90" s="445" t="e">
        <f>LOOKUP(J90,'м4'!F$3:F$102,'м4'!$B$3:$B$102)</f>
        <v>#N/A</v>
      </c>
      <c r="R90" s="443">
        <f>IF(K90&lt;8.4,IF(ISNA(VLOOKUP(K90,'м4'!$H$3:$I$102,2,0)),LOOKUP(K90,'м4'!$H$3:$H$102,'м4'!$I$3:$I$102)-3,LOOKUP(K90,'м4'!$H$3:$H$102,'м4'!$I$3:$I$102)),IF(K90&gt;9.8,IF(ISNA(VLOOKUP(K90,'м4'!$H$3:$I$102,2,0)),LOOKUP(K90,'м4'!$H$3:$H$102,'м4'!$I$3:$I$102)-1,LOOKUP(K90,'м4'!$H$3:$H$102,'м4'!$I$3:$I$102)),IF(ISNA(VLOOKUP(K90,'м4'!$H$3:$I$102,2,0)),LOOKUP(K90,'м4'!$H$3:$H$102,'м4'!$I$3:$I$102)-2,LOOKUP(K90,'м4'!$H$3:$H$102,'м4'!$I$3:$I$102))))</f>
        <v>54</v>
      </c>
      <c r="S90" s="444">
        <f>IF(ISNA(VLOOKUP(L90,'м4'!$J$3:$K$102,2,0)),LOOKUP(L90,'м4'!$J$3:$J$102,'м4'!$K$3:$K$102)-1,LOOKUP(L90,'м4'!$J$3:$J$102,'м4'!$K$3:$K$102))</f>
        <v>28</v>
      </c>
      <c r="T90" s="445" t="e">
        <f>IF(ISNA(VLOOKUP(M90,'м4'!$L$3:$M$102,2,0)),LOOKUP(M90,'м4'!$L$3:$L$102,'м4'!$M$3:$M$102)-1,LOOKUP(M90,'м4'!$L$3:$L$102,'м4'!$M$3:$M$102))</f>
        <v>#N/A</v>
      </c>
      <c r="U90" s="374">
        <f t="shared" si="6"/>
        <v>108</v>
      </c>
      <c r="V90" s="249">
        <v>17</v>
      </c>
    </row>
    <row r="91" spans="1:22" ht="12.75">
      <c r="A91" s="232">
        <f t="shared" si="7"/>
        <v>18</v>
      </c>
      <c r="B91" s="411"/>
      <c r="C91" s="265">
        <v>76</v>
      </c>
      <c r="D91" s="256" t="s">
        <v>187</v>
      </c>
      <c r="E91" s="290" t="s">
        <v>106</v>
      </c>
      <c r="F91" s="261" t="s">
        <v>210</v>
      </c>
      <c r="G91" s="243"/>
      <c r="H91" s="262">
        <v>38</v>
      </c>
      <c r="I91" s="246"/>
      <c r="J91" s="237"/>
      <c r="K91" s="304">
        <v>9.12</v>
      </c>
      <c r="L91" s="303">
        <v>8.59</v>
      </c>
      <c r="M91" s="25"/>
      <c r="N91" s="443" t="e">
        <f>LOOKUP(G91,'м4'!C$3:C$102,'м4'!$B$3:$B$102)</f>
        <v>#N/A</v>
      </c>
      <c r="O91" s="444">
        <f>LOOKUP(H91,'м4'!D$3:D$102,'м4'!$B$3:$B$102)</f>
        <v>31</v>
      </c>
      <c r="P91" s="444">
        <f>LOOKUP(I91,'м4'!E$3:E$102,'м4'!$B$3:$B$102)</f>
        <v>20</v>
      </c>
      <c r="Q91" s="445" t="e">
        <f>LOOKUP(J91,'м4'!F$3:F$102,'м4'!$B$3:$B$102)</f>
        <v>#N/A</v>
      </c>
      <c r="R91" s="443">
        <f>IF(K91&lt;8.4,IF(ISNA(VLOOKUP(K91,'м4'!$H$3:$I$102,2,0)),LOOKUP(K91,'м4'!$H$3:$H$102,'м4'!$I$3:$I$102)-3,LOOKUP(K91,'м4'!$H$3:$H$102,'м4'!$I$3:$I$102)),IF(K91&gt;9.8,IF(ISNA(VLOOKUP(K91,'м4'!$H$3:$I$102,2,0)),LOOKUP(K91,'м4'!$H$3:$H$102,'м4'!$I$3:$I$102)-1,LOOKUP(K91,'м4'!$H$3:$H$102,'м4'!$I$3:$I$102)),IF(ISNA(VLOOKUP(K91,'м4'!$H$3:$I$102,2,0)),LOOKUP(K91,'м4'!$H$3:$H$102,'м4'!$I$3:$I$102)-2,LOOKUP(K91,'м4'!$H$3:$H$102,'м4'!$I$3:$I$102))))</f>
        <v>42</v>
      </c>
      <c r="S91" s="444">
        <f>IF(ISNA(VLOOKUP(L91,'м4'!$J$3:$K$102,2,0)),LOOKUP(L91,'м4'!$J$3:$J$102,'м4'!$K$3:$K$102)-1,LOOKUP(L91,'м4'!$J$3:$J$102,'м4'!$K$3:$K$102))</f>
        <v>35</v>
      </c>
      <c r="T91" s="445" t="e">
        <f>IF(ISNA(VLOOKUP(M91,'м4'!$L$3:$M$102,2,0)),LOOKUP(M91,'м4'!$L$3:$L$102,'м4'!$M$3:$M$102)-1,LOOKUP(M91,'м4'!$L$3:$L$102,'м4'!$M$3:$M$102))</f>
        <v>#N/A</v>
      </c>
      <c r="U91" s="374">
        <f t="shared" si="6"/>
        <v>108</v>
      </c>
      <c r="V91" s="249">
        <v>18</v>
      </c>
    </row>
    <row r="92" spans="1:22" ht="12.75">
      <c r="A92" s="232">
        <f t="shared" si="7"/>
        <v>19</v>
      </c>
      <c r="B92" s="411"/>
      <c r="C92" s="265">
        <v>80</v>
      </c>
      <c r="D92" s="254" t="s">
        <v>191</v>
      </c>
      <c r="E92" s="289" t="s">
        <v>108</v>
      </c>
      <c r="F92" s="262" t="s">
        <v>213</v>
      </c>
      <c r="G92" s="243"/>
      <c r="H92" s="262">
        <v>30</v>
      </c>
      <c r="I92" s="246"/>
      <c r="J92" s="237"/>
      <c r="K92" s="304">
        <v>8.63</v>
      </c>
      <c r="L92" s="303">
        <v>8.58</v>
      </c>
      <c r="M92" s="25"/>
      <c r="N92" s="443" t="e">
        <f>LOOKUP(G92,'м4'!C$3:C$102,'м4'!$B$3:$B$102)</f>
        <v>#N/A</v>
      </c>
      <c r="O92" s="444">
        <f>LOOKUP(H92,'м4'!D$3:D$102,'м4'!$B$3:$B$102)</f>
        <v>21</v>
      </c>
      <c r="P92" s="444">
        <f>LOOKUP(I92,'м4'!E$3:E$102,'м4'!$B$3:$B$102)</f>
        <v>20</v>
      </c>
      <c r="Q92" s="445" t="e">
        <f>LOOKUP(J92,'м4'!F$3:F$102,'м4'!$B$3:$B$102)</f>
        <v>#N/A</v>
      </c>
      <c r="R92" s="443">
        <f>IF(K92&lt;8.4,IF(ISNA(VLOOKUP(K92,'м4'!$H$3:$I$102,2,0)),LOOKUP(K92,'м4'!$H$3:$H$102,'м4'!$I$3:$I$102)-3,LOOKUP(K92,'м4'!$H$3:$H$102,'м4'!$I$3:$I$102)),IF(K92&gt;9.8,IF(ISNA(VLOOKUP(K92,'м4'!$H$3:$I$102,2,0)),LOOKUP(K92,'м4'!$H$3:$H$102,'м4'!$I$3:$I$102)-1,LOOKUP(K92,'м4'!$H$3:$H$102,'м4'!$I$3:$I$102)),IF(ISNA(VLOOKUP(K92,'м4'!$H$3:$I$102,2,0)),LOOKUP(K92,'м4'!$H$3:$H$102,'м4'!$I$3:$I$102)-2,LOOKUP(K92,'м4'!$H$3:$H$102,'м4'!$I$3:$I$102))))</f>
        <v>52</v>
      </c>
      <c r="S92" s="444">
        <f>IF(ISNA(VLOOKUP(L92,'м4'!$J$3:$K$102,2,0)),LOOKUP(L92,'м4'!$J$3:$J$102,'м4'!$K$3:$K$102)-1,LOOKUP(L92,'м4'!$J$3:$J$102,'м4'!$K$3:$K$102))</f>
        <v>35</v>
      </c>
      <c r="T92" s="445" t="e">
        <f>IF(ISNA(VLOOKUP(M92,'м4'!$L$3:$M$102,2,0)),LOOKUP(M92,'м4'!$L$3:$L$102,'м4'!$M$3:$M$102)-1,LOOKUP(M92,'м4'!$L$3:$L$102,'м4'!$M$3:$M$102))</f>
        <v>#N/A</v>
      </c>
      <c r="U92" s="374">
        <f t="shared" si="6"/>
        <v>108</v>
      </c>
      <c r="V92" s="249">
        <v>19</v>
      </c>
    </row>
    <row r="93" spans="1:22" ht="12.75">
      <c r="A93" s="232">
        <f t="shared" si="7"/>
        <v>20</v>
      </c>
      <c r="B93" s="411"/>
      <c r="C93" s="265">
        <v>60</v>
      </c>
      <c r="D93" s="255" t="s">
        <v>175</v>
      </c>
      <c r="E93" s="260" t="s">
        <v>102</v>
      </c>
      <c r="F93" s="260" t="s">
        <v>197</v>
      </c>
      <c r="G93" s="243"/>
      <c r="H93" s="262">
        <v>29</v>
      </c>
      <c r="I93" s="246"/>
      <c r="J93" s="237"/>
      <c r="K93" s="304">
        <v>9.41</v>
      </c>
      <c r="L93" s="303">
        <v>7.58</v>
      </c>
      <c r="M93" s="25"/>
      <c r="N93" s="443" t="e">
        <f>LOOKUP(G93,'м4'!C$3:C$102,'м4'!$B$3:$B$102)</f>
        <v>#N/A</v>
      </c>
      <c r="O93" s="444">
        <f>LOOKUP(H93,'м4'!D$3:D$102,'м4'!$B$3:$B$102)</f>
        <v>20</v>
      </c>
      <c r="P93" s="444">
        <f>LOOKUP(I93,'м4'!E$3:E$102,'м4'!$B$3:$B$102)</f>
        <v>20</v>
      </c>
      <c r="Q93" s="445" t="e">
        <f>LOOKUP(J93,'м4'!F$3:F$102,'м4'!$B$3:$B$102)</f>
        <v>#N/A</v>
      </c>
      <c r="R93" s="443">
        <f>IF(K93&lt;8.4,IF(ISNA(VLOOKUP(K93,'м4'!$H$3:$I$102,2,0)),LOOKUP(K93,'м4'!$H$3:$H$102,'м4'!$I$3:$I$102)-3,LOOKUP(K93,'м4'!$H$3:$H$102,'м4'!$I$3:$I$102)),IF(K93&gt;9.8,IF(ISNA(VLOOKUP(K93,'м4'!$H$3:$I$102,2,0)),LOOKUP(K93,'м4'!$H$3:$H$102,'м4'!$I$3:$I$102)-1,LOOKUP(K93,'м4'!$H$3:$H$102,'м4'!$I$3:$I$102)),IF(ISNA(VLOOKUP(K93,'м4'!$H$3:$I$102,2,0)),LOOKUP(K93,'м4'!$H$3:$H$102,'м4'!$I$3:$I$102)-2,LOOKUP(K93,'м4'!$H$3:$H$102,'м4'!$I$3:$I$102))))</f>
        <v>36</v>
      </c>
      <c r="S93" s="444">
        <f>IF(ISNA(VLOOKUP(L93,'м4'!$J$3:$K$102,2,0)),LOOKUP(L93,'м4'!$J$3:$J$102,'м4'!$K$3:$K$102)-1,LOOKUP(L93,'м4'!$J$3:$J$102,'м4'!$K$3:$K$102))</f>
        <v>50</v>
      </c>
      <c r="T93" s="445" t="e">
        <f>IF(ISNA(VLOOKUP(M93,'м4'!$L$3:$M$102,2,0)),LOOKUP(M93,'м4'!$L$3:$L$102,'м4'!$M$3:$M$102)-1,LOOKUP(M93,'м4'!$L$3:$L$102,'м4'!$M$3:$M$102))</f>
        <v>#N/A</v>
      </c>
      <c r="U93" s="374">
        <f t="shared" si="6"/>
        <v>106</v>
      </c>
      <c r="V93" s="249">
        <v>20</v>
      </c>
    </row>
    <row r="94" spans="1:22" ht="12.75">
      <c r="A94" s="232">
        <f t="shared" si="7"/>
        <v>21</v>
      </c>
      <c r="B94" s="411"/>
      <c r="C94" s="265">
        <v>68</v>
      </c>
      <c r="D94" s="254" t="s">
        <v>180</v>
      </c>
      <c r="E94" s="289" t="s">
        <v>104</v>
      </c>
      <c r="F94" s="262" t="s">
        <v>202</v>
      </c>
      <c r="G94" s="243"/>
      <c r="H94" s="262">
        <v>36</v>
      </c>
      <c r="I94" s="246"/>
      <c r="J94" s="237"/>
      <c r="K94" s="304">
        <v>9.56</v>
      </c>
      <c r="L94" s="303">
        <v>8.38</v>
      </c>
      <c r="M94" s="25"/>
      <c r="N94" s="443" t="e">
        <f>LOOKUP(G94,'м4'!C$3:C$102,'м4'!$B$3:$B$102)</f>
        <v>#N/A</v>
      </c>
      <c r="O94" s="444">
        <f>LOOKUP(H94,'м4'!D$3:D$102,'м4'!$B$3:$B$102)</f>
        <v>28</v>
      </c>
      <c r="P94" s="444">
        <f>LOOKUP(I94,'м4'!E$3:E$102,'м4'!$B$3:$B$102)</f>
        <v>20</v>
      </c>
      <c r="Q94" s="445" t="e">
        <f>LOOKUP(J94,'м4'!F$3:F$102,'м4'!$B$3:$B$102)</f>
        <v>#N/A</v>
      </c>
      <c r="R94" s="443">
        <f>IF(K94&lt;8.4,IF(ISNA(VLOOKUP(K94,'м4'!$H$3:$I$102,2,0)),LOOKUP(K94,'м4'!$H$3:$H$102,'м4'!$I$3:$I$102)-3,LOOKUP(K94,'м4'!$H$3:$H$102,'м4'!$I$3:$I$102)),IF(K94&gt;9.8,IF(ISNA(VLOOKUP(K94,'м4'!$H$3:$I$102,2,0)),LOOKUP(K94,'м4'!$H$3:$H$102,'м4'!$I$3:$I$102)-1,LOOKUP(K94,'м4'!$H$3:$H$102,'м4'!$I$3:$I$102)),IF(ISNA(VLOOKUP(K94,'м4'!$H$3:$I$102,2,0)),LOOKUP(K94,'м4'!$H$3:$H$102,'м4'!$I$3:$I$102)-2,LOOKUP(K94,'м4'!$H$3:$H$102,'м4'!$I$3:$I$102))))</f>
        <v>34</v>
      </c>
      <c r="S94" s="444">
        <f>IF(ISNA(VLOOKUP(L94,'м4'!$J$3:$K$102,2,0)),LOOKUP(L94,'м4'!$J$3:$J$102,'м4'!$K$3:$K$102)-1,LOOKUP(L94,'м4'!$J$3:$J$102,'м4'!$K$3:$K$102))</f>
        <v>40</v>
      </c>
      <c r="T94" s="445" t="e">
        <f>IF(ISNA(VLOOKUP(M94,'м4'!$L$3:$M$102,2,0)),LOOKUP(M94,'м4'!$L$3:$L$102,'м4'!$M$3:$M$102)-1,LOOKUP(M94,'м4'!$L$3:$L$102,'м4'!$M$3:$M$102))</f>
        <v>#N/A</v>
      </c>
      <c r="U94" s="374">
        <f t="shared" si="6"/>
        <v>102</v>
      </c>
      <c r="V94" s="249">
        <v>21</v>
      </c>
    </row>
    <row r="95" spans="1:22" ht="12.75">
      <c r="A95" s="232">
        <f t="shared" si="7"/>
        <v>22</v>
      </c>
      <c r="B95" s="411"/>
      <c r="C95" s="265">
        <v>58</v>
      </c>
      <c r="D95" s="256" t="s">
        <v>173</v>
      </c>
      <c r="E95" s="261" t="s">
        <v>102</v>
      </c>
      <c r="F95" s="261" t="s">
        <v>195</v>
      </c>
      <c r="G95" s="243"/>
      <c r="H95" s="262">
        <v>33</v>
      </c>
      <c r="I95" s="246"/>
      <c r="J95" s="237"/>
      <c r="K95" s="304">
        <v>9.19</v>
      </c>
      <c r="L95" s="303">
        <v>9.02</v>
      </c>
      <c r="M95" s="25"/>
      <c r="N95" s="443" t="e">
        <f>LOOKUP(G95,'м4'!C$3:C$102,'м4'!$B$3:$B$102)</f>
        <v>#N/A</v>
      </c>
      <c r="O95" s="444">
        <f>LOOKUP(H95,'м4'!D$3:D$102,'м4'!$B$3:$B$102)</f>
        <v>25</v>
      </c>
      <c r="P95" s="444">
        <f>LOOKUP(I95,'м4'!E$3:E$102,'м4'!$B$3:$B$102)</f>
        <v>20</v>
      </c>
      <c r="Q95" s="445" t="e">
        <f>LOOKUP(J95,'м4'!F$3:F$102,'м4'!$B$3:$B$102)</f>
        <v>#N/A</v>
      </c>
      <c r="R95" s="443">
        <f>IF(K95&lt;8.4,IF(ISNA(VLOOKUP(K95,'м4'!$H$3:$I$102,2,0)),LOOKUP(K95,'м4'!$H$3:$H$102,'м4'!$I$3:$I$102)-3,LOOKUP(K95,'м4'!$H$3:$H$102,'м4'!$I$3:$I$102)),IF(K95&gt;9.8,IF(ISNA(VLOOKUP(K95,'м4'!$H$3:$I$102,2,0)),LOOKUP(K95,'м4'!$H$3:$H$102,'м4'!$I$3:$I$102)-1,LOOKUP(K95,'м4'!$H$3:$H$102,'м4'!$I$3:$I$102)),IF(ISNA(VLOOKUP(K95,'м4'!$H$3:$I$102,2,0)),LOOKUP(K95,'м4'!$H$3:$H$102,'м4'!$I$3:$I$102)-2,LOOKUP(K95,'м4'!$H$3:$H$102,'м4'!$I$3:$I$102))))</f>
        <v>42</v>
      </c>
      <c r="S95" s="444">
        <f>IF(ISNA(VLOOKUP(L95,'м4'!$J$3:$K$102,2,0)),LOOKUP(L95,'м4'!$J$3:$J$102,'м4'!$K$3:$K$102)-1,LOOKUP(L95,'м4'!$J$3:$J$102,'м4'!$K$3:$K$102))</f>
        <v>34</v>
      </c>
      <c r="T95" s="445" t="e">
        <f>IF(ISNA(VLOOKUP(M95,'м4'!$L$3:$M$102,2,0)),LOOKUP(M95,'м4'!$L$3:$L$102,'м4'!$M$3:$M$102)-1,LOOKUP(M95,'м4'!$L$3:$L$102,'м4'!$M$3:$M$102))</f>
        <v>#N/A</v>
      </c>
      <c r="U95" s="374">
        <f t="shared" si="6"/>
        <v>101</v>
      </c>
      <c r="V95" s="249">
        <v>22</v>
      </c>
    </row>
    <row r="96" spans="1:22" ht="12.75">
      <c r="A96" s="232">
        <f t="shared" si="7"/>
        <v>23</v>
      </c>
      <c r="B96" s="411"/>
      <c r="C96" s="300">
        <v>62</v>
      </c>
      <c r="D96" s="297" t="s">
        <v>177</v>
      </c>
      <c r="E96" s="261" t="s">
        <v>102</v>
      </c>
      <c r="F96" s="318" t="s">
        <v>199</v>
      </c>
      <c r="G96" s="243"/>
      <c r="H96" s="262">
        <v>21</v>
      </c>
      <c r="I96" s="246"/>
      <c r="J96" s="237"/>
      <c r="K96" s="304">
        <v>8.6</v>
      </c>
      <c r="L96" s="303">
        <v>9.38</v>
      </c>
      <c r="M96" s="25"/>
      <c r="N96" s="443" t="e">
        <f>LOOKUP(G96,'м4'!C$3:C$102,'м4'!$B$3:$B$102)</f>
        <v>#N/A</v>
      </c>
      <c r="O96" s="444">
        <f>LOOKUP(H96,'м4'!D$3:D$102,'м4'!$B$3:$B$102)</f>
        <v>12</v>
      </c>
      <c r="P96" s="444">
        <f>LOOKUP(I96,'м4'!E$3:E$102,'м4'!$B$3:$B$102)</f>
        <v>20</v>
      </c>
      <c r="Q96" s="445" t="e">
        <f>LOOKUP(J96,'м4'!F$3:F$102,'м4'!$B$3:$B$102)</f>
        <v>#N/A</v>
      </c>
      <c r="R96" s="443">
        <f>IF(K96&lt;8.4,IF(ISNA(VLOOKUP(K96,'м4'!$H$3:$I$102,2,0)),LOOKUP(K96,'м4'!$H$3:$H$102,'м4'!$I$3:$I$102)-3,LOOKUP(K96,'м4'!$H$3:$H$102,'м4'!$I$3:$I$102)),IF(K96&gt;9.8,IF(ISNA(VLOOKUP(K96,'м4'!$H$3:$I$102,2,0)),LOOKUP(K96,'м4'!$H$3:$H$102,'м4'!$I$3:$I$102)-1,LOOKUP(K96,'м4'!$H$3:$H$102,'м4'!$I$3:$I$102)),IF(ISNA(VLOOKUP(K96,'м4'!$H$3:$I$102,2,0)),LOOKUP(K96,'м4'!$H$3:$H$102,'м4'!$I$3:$I$102)-2,LOOKUP(K96,'м4'!$H$3:$H$102,'м4'!$I$3:$I$102))))</f>
        <v>54</v>
      </c>
      <c r="S96" s="444">
        <f>IF(ISNA(VLOOKUP(L96,'м4'!$J$3:$K$102,2,0)),LOOKUP(L96,'м4'!$J$3:$J$102,'м4'!$K$3:$K$102)-1,LOOKUP(L96,'м4'!$J$3:$J$102,'м4'!$K$3:$K$102))</f>
        <v>27</v>
      </c>
      <c r="T96" s="445" t="e">
        <f>IF(ISNA(VLOOKUP(M96,'м4'!$L$3:$M$102,2,0)),LOOKUP(M96,'м4'!$L$3:$L$102,'м4'!$M$3:$M$102)-1,LOOKUP(M96,'м4'!$L$3:$L$102,'м4'!$M$3:$M$102))</f>
        <v>#N/A</v>
      </c>
      <c r="U96" s="374">
        <f t="shared" si="6"/>
        <v>93</v>
      </c>
      <c r="V96" s="249">
        <v>23</v>
      </c>
    </row>
    <row r="97" spans="1:22" ht="12.75">
      <c r="A97" s="232">
        <f t="shared" si="7"/>
        <v>24</v>
      </c>
      <c r="B97" s="411"/>
      <c r="C97" s="265">
        <v>59</v>
      </c>
      <c r="D97" s="255" t="s">
        <v>174</v>
      </c>
      <c r="E97" s="260" t="s">
        <v>102</v>
      </c>
      <c r="F97" s="260" t="s">
        <v>196</v>
      </c>
      <c r="G97" s="243"/>
      <c r="H97" s="262">
        <v>27</v>
      </c>
      <c r="I97" s="246"/>
      <c r="J97" s="237"/>
      <c r="K97" s="304">
        <v>9.03</v>
      </c>
      <c r="L97" s="303">
        <v>9.49</v>
      </c>
      <c r="M97" s="25"/>
      <c r="N97" s="443" t="e">
        <f>LOOKUP(G97,'м4'!C$3:C$102,'м4'!$B$3:$B$102)</f>
        <v>#N/A</v>
      </c>
      <c r="O97" s="444">
        <f>LOOKUP(H97,'м4'!D$3:D$102,'м4'!$B$3:$B$102)</f>
        <v>18</v>
      </c>
      <c r="P97" s="444">
        <f>LOOKUP(I97,'м4'!E$3:E$102,'м4'!$B$3:$B$102)</f>
        <v>20</v>
      </c>
      <c r="Q97" s="445" t="e">
        <f>LOOKUP(J97,'м4'!F$3:F$102,'м4'!$B$3:$B$102)</f>
        <v>#N/A</v>
      </c>
      <c r="R97" s="443">
        <f>IF(K97&lt;8.4,IF(ISNA(VLOOKUP(K97,'м4'!$H$3:$I$102,2,0)),LOOKUP(K97,'м4'!$H$3:$H$102,'м4'!$I$3:$I$102)-3,LOOKUP(K97,'м4'!$H$3:$H$102,'м4'!$I$3:$I$102)),IF(K97&gt;9.8,IF(ISNA(VLOOKUP(K97,'м4'!$H$3:$I$102,2,0)),LOOKUP(K97,'м4'!$H$3:$H$102,'м4'!$I$3:$I$102)-1,LOOKUP(K97,'м4'!$H$3:$H$102,'м4'!$I$3:$I$102)),IF(ISNA(VLOOKUP(K97,'м4'!$H$3:$I$102,2,0)),LOOKUP(K97,'м4'!$H$3:$H$102,'м4'!$I$3:$I$102)-2,LOOKUP(K97,'м4'!$H$3:$H$102,'м4'!$I$3:$I$102))))</f>
        <v>44</v>
      </c>
      <c r="S97" s="444">
        <f>IF(ISNA(VLOOKUP(L97,'м4'!$J$3:$K$102,2,0)),LOOKUP(L97,'м4'!$J$3:$J$102,'м4'!$K$3:$K$102)-1,LOOKUP(L97,'м4'!$J$3:$J$102,'м4'!$K$3:$K$102))</f>
        <v>25</v>
      </c>
      <c r="T97" s="445" t="e">
        <f>IF(ISNA(VLOOKUP(M97,'м4'!$L$3:$M$102,2,0)),LOOKUP(M97,'м4'!$L$3:$L$102,'м4'!$M$3:$M$102)-1,LOOKUP(M97,'м4'!$L$3:$L$102,'м4'!$M$3:$M$102))</f>
        <v>#N/A</v>
      </c>
      <c r="U97" s="374">
        <f t="shared" si="6"/>
        <v>87</v>
      </c>
      <c r="V97" s="249">
        <v>24</v>
      </c>
    </row>
    <row r="98" spans="1:22" ht="12.75">
      <c r="A98" s="232">
        <f t="shared" si="7"/>
        <v>25</v>
      </c>
      <c r="B98" s="411"/>
      <c r="C98" s="265">
        <v>61</v>
      </c>
      <c r="D98" s="256" t="s">
        <v>176</v>
      </c>
      <c r="E98" s="261" t="s">
        <v>102</v>
      </c>
      <c r="F98" s="261" t="s">
        <v>198</v>
      </c>
      <c r="G98" s="243"/>
      <c r="H98" s="262">
        <v>30</v>
      </c>
      <c r="I98" s="246"/>
      <c r="J98" s="237"/>
      <c r="K98" s="304">
        <v>9.25</v>
      </c>
      <c r="L98" s="303">
        <v>10.17</v>
      </c>
      <c r="M98" s="25"/>
      <c r="N98" s="443" t="e">
        <f>LOOKUP(G98,'м4'!C$3:C$102,'м4'!$B$3:$B$102)</f>
        <v>#N/A</v>
      </c>
      <c r="O98" s="444">
        <f>LOOKUP(H98,'м4'!D$3:D$102,'м4'!$B$3:$B$102)</f>
        <v>21</v>
      </c>
      <c r="P98" s="444">
        <f>LOOKUP(I98,'м4'!E$3:E$102,'м4'!$B$3:$B$102)</f>
        <v>20</v>
      </c>
      <c r="Q98" s="445" t="e">
        <f>LOOKUP(J98,'м4'!F$3:F$102,'м4'!$B$3:$B$102)</f>
        <v>#N/A</v>
      </c>
      <c r="R98" s="443">
        <f>IF(K98&lt;8.4,IF(ISNA(VLOOKUP(K98,'м4'!$H$3:$I$102,2,0)),LOOKUP(K98,'м4'!$H$3:$H$102,'м4'!$I$3:$I$102)-3,LOOKUP(K98,'м4'!$H$3:$H$102,'м4'!$I$3:$I$102)),IF(K98&gt;9.8,IF(ISNA(VLOOKUP(K98,'м4'!$H$3:$I$102,2,0)),LOOKUP(K98,'м4'!$H$3:$H$102,'м4'!$I$3:$I$102)-1,LOOKUP(K98,'м4'!$H$3:$H$102,'м4'!$I$3:$I$102)),IF(ISNA(VLOOKUP(K98,'м4'!$H$3:$I$102,2,0)),LOOKUP(K98,'м4'!$H$3:$H$102,'м4'!$I$3:$I$102)-2,LOOKUP(K98,'м4'!$H$3:$H$102,'м4'!$I$3:$I$102))))</f>
        <v>40</v>
      </c>
      <c r="S98" s="444">
        <f>IF(ISNA(VLOOKUP(L98,'м4'!$J$3:$K$102,2,0)),LOOKUP(L98,'м4'!$J$3:$J$102,'м4'!$K$3:$K$102)-1,LOOKUP(L98,'м4'!$J$3:$J$102,'м4'!$K$3:$K$102))</f>
        <v>22</v>
      </c>
      <c r="T98" s="445" t="e">
        <f>IF(ISNA(VLOOKUP(M98,'м4'!$L$3:$M$102,2,0)),LOOKUP(M98,'м4'!$L$3:$L$102,'м4'!$M$3:$M$102)-1,LOOKUP(M98,'м4'!$L$3:$L$102,'м4'!$M$3:$M$102))</f>
        <v>#N/A</v>
      </c>
      <c r="U98" s="374">
        <f t="shared" si="6"/>
        <v>83</v>
      </c>
      <c r="V98" s="249">
        <v>25</v>
      </c>
    </row>
    <row r="99" spans="1:22" ht="13.5" thickBot="1">
      <c r="A99" s="232">
        <f t="shared" si="7"/>
        <v>26</v>
      </c>
      <c r="B99" s="412"/>
      <c r="C99" s="312">
        <v>57</v>
      </c>
      <c r="D99" s="395" t="s">
        <v>172</v>
      </c>
      <c r="E99" s="394" t="s">
        <v>101</v>
      </c>
      <c r="F99" s="396" t="s">
        <v>194</v>
      </c>
      <c r="G99" s="244"/>
      <c r="H99" s="391">
        <v>31</v>
      </c>
      <c r="I99" s="247"/>
      <c r="J99" s="238"/>
      <c r="K99" s="392">
        <v>10.25</v>
      </c>
      <c r="L99" s="315">
        <v>9.49</v>
      </c>
      <c r="M99" s="26"/>
      <c r="N99" s="446" t="e">
        <f>LOOKUP(G99,'м4'!C$3:C$102,'м4'!$B$3:$B$102)</f>
        <v>#N/A</v>
      </c>
      <c r="O99" s="447">
        <f>LOOKUP(H99,'м4'!D$3:D$102,'м4'!$B$3:$B$102)</f>
        <v>22</v>
      </c>
      <c r="P99" s="447">
        <f>LOOKUP(I99,'м4'!E$3:E$102,'м4'!$B$3:$B$102)</f>
        <v>20</v>
      </c>
      <c r="Q99" s="448" t="e">
        <f>LOOKUP(J99,'м4'!F$3:F$102,'м4'!$B$3:$B$102)</f>
        <v>#N/A</v>
      </c>
      <c r="R99" s="446">
        <f>IF(K99&lt;8.4,IF(ISNA(VLOOKUP(K99,'м4'!$H$3:$I$102,2,0)),LOOKUP(K99,'м4'!$H$3:$H$102,'м4'!$I$3:$I$102)-3,LOOKUP(K99,'м4'!$H$3:$H$102,'м4'!$I$3:$I$102)),IF(K99&gt;9.8,IF(ISNA(VLOOKUP(K99,'м4'!$H$3:$I$102,2,0)),LOOKUP(K99,'м4'!$H$3:$H$102,'м4'!$I$3:$I$102)-1,LOOKUP(K99,'м4'!$H$3:$H$102,'м4'!$I$3:$I$102)),IF(ISNA(VLOOKUP(K99,'м4'!$H$3:$I$102,2,0)),LOOKUP(K99,'м4'!$H$3:$H$102,'м4'!$I$3:$I$102)-2,LOOKUP(K99,'м4'!$H$3:$H$102,'м4'!$I$3:$I$102))))</f>
        <v>25</v>
      </c>
      <c r="S99" s="447">
        <f>IF(ISNA(VLOOKUP(L99,'м4'!$J$3:$K$102,2,0)),LOOKUP(L99,'м4'!$J$3:$J$102,'м4'!$K$3:$K$102)-1,LOOKUP(L99,'м4'!$J$3:$J$102,'м4'!$K$3:$K$102))</f>
        <v>25</v>
      </c>
      <c r="T99" s="448" t="e">
        <f>IF(ISNA(VLOOKUP(M99,'м4'!$L$3:$M$102,2,0)),LOOKUP(M99,'м4'!$L$3:$L$102,'м4'!$M$3:$M$102)-1,LOOKUP(M99,'м4'!$L$3:$L$102,'м4'!$M$3:$M$102))</f>
        <v>#N/A</v>
      </c>
      <c r="U99" s="253">
        <f t="shared" si="6"/>
        <v>72</v>
      </c>
      <c r="V99" s="250">
        <v>26</v>
      </c>
    </row>
    <row r="100" ht="12.75">
      <c r="B100" s="222"/>
    </row>
    <row r="101" ht="12.75">
      <c r="B101" s="222"/>
    </row>
    <row r="102" ht="13.5" thickBot="1">
      <c r="B102" s="222"/>
    </row>
    <row r="103" spans="2:22" s="219" customFormat="1" ht="13.5" thickBot="1">
      <c r="B103" s="425" t="s">
        <v>23</v>
      </c>
      <c r="C103" s="417" t="s">
        <v>32</v>
      </c>
      <c r="D103" s="427" t="s">
        <v>9</v>
      </c>
      <c r="E103" s="419" t="s">
        <v>30</v>
      </c>
      <c r="F103" s="429" t="s">
        <v>31</v>
      </c>
      <c r="G103" s="423" t="s">
        <v>10</v>
      </c>
      <c r="H103" s="423"/>
      <c r="I103" s="423"/>
      <c r="J103" s="423"/>
      <c r="K103" s="423"/>
      <c r="L103" s="423"/>
      <c r="M103" s="424"/>
      <c r="N103" s="449" t="s">
        <v>0</v>
      </c>
      <c r="O103" s="450"/>
      <c r="P103" s="450"/>
      <c r="Q103" s="450"/>
      <c r="R103" s="450"/>
      <c r="S103" s="450"/>
      <c r="T103" s="451"/>
      <c r="U103" s="408" t="s">
        <v>75</v>
      </c>
      <c r="V103" s="408" t="s">
        <v>76</v>
      </c>
    </row>
    <row r="104" spans="2:22" s="219" customFormat="1" ht="13.5" thickBot="1">
      <c r="B104" s="426"/>
      <c r="C104" s="418"/>
      <c r="D104" s="428"/>
      <c r="E104" s="420"/>
      <c r="F104" s="430"/>
      <c r="G104" s="384" t="s">
        <v>11</v>
      </c>
      <c r="H104" s="385" t="s">
        <v>15</v>
      </c>
      <c r="I104" s="386" t="s">
        <v>14</v>
      </c>
      <c r="J104" s="387" t="s">
        <v>28</v>
      </c>
      <c r="K104" s="231" t="s">
        <v>6</v>
      </c>
      <c r="L104" s="385" t="s">
        <v>21</v>
      </c>
      <c r="M104" s="385" t="s">
        <v>16</v>
      </c>
      <c r="N104" s="436" t="s">
        <v>11</v>
      </c>
      <c r="O104" s="437" t="s">
        <v>15</v>
      </c>
      <c r="P104" s="437" t="s">
        <v>14</v>
      </c>
      <c r="Q104" s="438" t="s">
        <v>28</v>
      </c>
      <c r="R104" s="436" t="s">
        <v>6</v>
      </c>
      <c r="S104" s="437" t="s">
        <v>21</v>
      </c>
      <c r="T104" s="439" t="s">
        <v>16</v>
      </c>
      <c r="U104" s="409"/>
      <c r="V104" s="409"/>
    </row>
    <row r="105" spans="1:22" ht="12.75">
      <c r="A105" s="232">
        <v>1</v>
      </c>
      <c r="B105" s="408" t="s">
        <v>77</v>
      </c>
      <c r="C105" s="307">
        <v>90</v>
      </c>
      <c r="D105" s="308" t="s">
        <v>223</v>
      </c>
      <c r="E105" s="380" t="s">
        <v>107</v>
      </c>
      <c r="F105" s="383" t="s">
        <v>233</v>
      </c>
      <c r="G105" s="242"/>
      <c r="H105" s="383">
        <v>28</v>
      </c>
      <c r="I105" s="245"/>
      <c r="J105" s="236"/>
      <c r="K105" s="389">
        <v>8.94</v>
      </c>
      <c r="L105" s="311">
        <v>8.41</v>
      </c>
      <c r="M105" s="233"/>
      <c r="N105" s="440" t="e">
        <f>LOOKUP(G105,'ж5'!C$3:C$102,'ж4'!$B$3:$B$102)</f>
        <v>#N/A</v>
      </c>
      <c r="O105" s="441">
        <f>LOOKUP(H105,'ж5'!D$3:D$102,'ж4'!$B$3:$B$102)</f>
        <v>42</v>
      </c>
      <c r="P105" s="441">
        <f>LOOKUP(I105,'ж5'!E$3:E$102,'ж4'!$B$3:$B$102)</f>
        <v>10</v>
      </c>
      <c r="Q105" s="442" t="e">
        <f>LOOKUP(J105,'ж5'!F$3:F$102,'ж4'!$B$3:$B$102)</f>
        <v>#N/A</v>
      </c>
      <c r="R105" s="452">
        <f>IF(K105&lt;9,IF(ISNA(VLOOKUP(K105,'ж5'!$H$3:$I$102,2,0)),LOOKUP(K105,'ж5'!$H$3:$H$102,'ж5'!$I$3:$I$102)-3,LOOKUP(K105,'ж5'!$H$3:$H$102,'ж5'!$I$3:$I$102)),IF(K105&gt;10.8,IF(ISNA(VLOOKUP(K105,'ж5'!$H$3:$I$102,2,0)),LOOKUP(K105,'ж5'!$H$3:$H$102,'ж4'!$I$3:$I$102)-1,LOOKUP(K105,'ж5'!$H$3:$H$102,'ж4'!$I$3:$I$102)),IF(ISNA(VLOOKUP(K105,'ж5'!$H$3:$I$102,2,0)),LOOKUP(K105,'ж5'!$H$3:$H$102,'ж5'!$I$3:$I$102)-2,LOOKUP(K105,'ж5'!$H$3:$H$102,'ж5'!$I$3:$I$102))))</f>
        <v>58</v>
      </c>
      <c r="S105" s="453">
        <f>IF(ISNA(VLOOKUP(L105,'ж5'!$J$3:$K$102,2,0)),LOOKUP(L105,'ж5'!$J$3:$J$102,'ж5'!$K$3:$K$102)-1,LOOKUP(L105,'ж5'!$J$3:$J$102,'ж5'!$K$3:$K$102))</f>
        <v>52</v>
      </c>
      <c r="T105" s="454" t="e">
        <f>IF(ISNA(VLOOKUP(M105,'ж5'!$L$3:$M$102,2,0)),LOOKUP(M105,'ж5'!$L$3:$L$102,'ж5'!$M$3:$M$102)-1,LOOKUP(M105,'ж5'!$L$3:$L$102,'ж5'!$M$3:$M$102))</f>
        <v>#N/A</v>
      </c>
      <c r="U105" s="252">
        <f aca="true" t="shared" si="8" ref="U105:U116">S105+R105+O105</f>
        <v>152</v>
      </c>
      <c r="V105" s="248">
        <v>1</v>
      </c>
    </row>
    <row r="106" spans="1:22" ht="12.75">
      <c r="A106" s="232">
        <f>1+A105</f>
        <v>2</v>
      </c>
      <c r="B106" s="413"/>
      <c r="C106" s="265">
        <v>93</v>
      </c>
      <c r="D106" s="254" t="s">
        <v>60</v>
      </c>
      <c r="E106" s="289" t="s">
        <v>108</v>
      </c>
      <c r="F106" s="262" t="s">
        <v>62</v>
      </c>
      <c r="G106" s="243"/>
      <c r="H106" s="262">
        <v>19</v>
      </c>
      <c r="I106" s="246"/>
      <c r="J106" s="237"/>
      <c r="K106" s="304">
        <v>8.71</v>
      </c>
      <c r="L106" s="303">
        <v>9.05</v>
      </c>
      <c r="M106" s="25"/>
      <c r="N106" s="443" t="e">
        <f>LOOKUP(G106,'ж5'!C$3:C$102,'ж4'!$B$3:$B$102)</f>
        <v>#N/A</v>
      </c>
      <c r="O106" s="444">
        <f>LOOKUP(H106,'ж5'!D$3:D$102,'ж4'!$B$3:$B$102)</f>
        <v>24</v>
      </c>
      <c r="P106" s="444">
        <f>LOOKUP(I106,'ж5'!E$3:E$102,'ж4'!$B$3:$B$102)</f>
        <v>10</v>
      </c>
      <c r="Q106" s="445" t="e">
        <f>LOOKUP(J106,'ж5'!F$3:F$102,'ж4'!$B$3:$B$102)</f>
        <v>#N/A</v>
      </c>
      <c r="R106" s="455">
        <f>IF(K106&lt;9,IF(ISNA(VLOOKUP(K106,'ж5'!$H$3:$I$102,2,0)),LOOKUP(K106,'ж5'!$H$3:$H$102,'ж5'!$I$3:$I$102)-3,LOOKUP(K106,'ж5'!$H$3:$H$102,'ж5'!$I$3:$I$102)),IF(K106&gt;10.8,IF(ISNA(VLOOKUP(K106,'ж5'!$H$3:$I$102,2,0)),LOOKUP(K106,'ж5'!$H$3:$H$102,'ж4'!$I$3:$I$102)-1,LOOKUP(K106,'ж5'!$H$3:$H$102,'ж4'!$I$3:$I$102)),IF(ISNA(VLOOKUP(K106,'ж5'!$H$3:$I$102,2,0)),LOOKUP(K106,'ж5'!$H$3:$H$102,'ж5'!$I$3:$I$102)-2,LOOKUP(K106,'ж5'!$H$3:$H$102,'ж5'!$I$3:$I$102))))</f>
        <v>64</v>
      </c>
      <c r="S106" s="456">
        <f>IF(ISNA(VLOOKUP(L106,'ж5'!$J$3:$K$102,2,0)),LOOKUP(L106,'ж5'!$J$3:$J$102,'ж5'!$K$3:$K$102)-1,LOOKUP(L106,'ж5'!$J$3:$J$102,'ж5'!$K$3:$K$102))</f>
        <v>46</v>
      </c>
      <c r="T106" s="457" t="e">
        <f>IF(ISNA(VLOOKUP(M106,'ж5'!$L$3:$M$102,2,0)),LOOKUP(M106,'ж5'!$L$3:$L$102,'ж5'!$M$3:$M$102)-1,LOOKUP(M106,'ж5'!$L$3:$L$102,'ж5'!$M$3:$M$102))</f>
        <v>#N/A</v>
      </c>
      <c r="U106" s="374">
        <f t="shared" si="8"/>
        <v>134</v>
      </c>
      <c r="V106" s="249">
        <v>2</v>
      </c>
    </row>
    <row r="107" spans="1:22" ht="12.75">
      <c r="A107" s="232">
        <f aca="true" t="shared" si="9" ref="A107:A116">1+A106</f>
        <v>3</v>
      </c>
      <c r="B107" s="413"/>
      <c r="C107" s="265">
        <v>85</v>
      </c>
      <c r="D107" s="254" t="s">
        <v>218</v>
      </c>
      <c r="E107" s="289" t="s">
        <v>103</v>
      </c>
      <c r="F107" s="262"/>
      <c r="G107" s="243"/>
      <c r="H107" s="262">
        <v>20</v>
      </c>
      <c r="I107" s="246"/>
      <c r="J107" s="237"/>
      <c r="K107" s="304">
        <v>9.35</v>
      </c>
      <c r="L107" s="303">
        <v>8.39</v>
      </c>
      <c r="M107" s="25"/>
      <c r="N107" s="443" t="e">
        <f>LOOKUP(G107,'ж5'!C$3:C$102,'ж4'!$B$3:$B$102)</f>
        <v>#N/A</v>
      </c>
      <c r="O107" s="444">
        <f>LOOKUP(H107,'ж5'!D$3:D$102,'ж4'!$B$3:$B$102)</f>
        <v>26</v>
      </c>
      <c r="P107" s="444">
        <f>LOOKUP(I107,'ж5'!E$3:E$102,'ж4'!$B$3:$B$102)</f>
        <v>10</v>
      </c>
      <c r="Q107" s="445" t="e">
        <f>LOOKUP(J107,'ж5'!F$3:F$102,'ж4'!$B$3:$B$102)</f>
        <v>#N/A</v>
      </c>
      <c r="R107" s="455">
        <f>IF(K107&lt;9,IF(ISNA(VLOOKUP(K107,'ж5'!$H$3:$I$102,2,0)),LOOKUP(K107,'ж5'!$H$3:$H$102,'ж5'!$I$3:$I$102)-3,LOOKUP(K107,'ж5'!$H$3:$H$102,'ж5'!$I$3:$I$102)),IF(K107&gt;10.8,IF(ISNA(VLOOKUP(K107,'ж5'!$H$3:$I$102,2,0)),LOOKUP(K107,'ж5'!$H$3:$H$102,'ж4'!$I$3:$I$102)-1,LOOKUP(K107,'ж5'!$H$3:$H$102,'ж4'!$I$3:$I$102)),IF(ISNA(VLOOKUP(K107,'ж5'!$H$3:$I$102,2,0)),LOOKUP(K107,'ж5'!$H$3:$H$102,'ж5'!$I$3:$I$102)-2,LOOKUP(K107,'ж5'!$H$3:$H$102,'ж5'!$I$3:$I$102))))</f>
        <v>50</v>
      </c>
      <c r="S107" s="456">
        <f>IF(ISNA(VLOOKUP(L107,'ж5'!$J$3:$K$102,2,0)),LOOKUP(L107,'ж5'!$J$3:$J$102,'ж5'!$K$3:$K$102)-1,LOOKUP(L107,'ж5'!$J$3:$J$102,'ж5'!$K$3:$K$102))</f>
        <v>52</v>
      </c>
      <c r="T107" s="457" t="e">
        <f>IF(ISNA(VLOOKUP(M107,'ж5'!$L$3:$M$102,2,0)),LOOKUP(M107,'ж5'!$L$3:$L$102,'ж5'!$M$3:$M$102)-1,LOOKUP(M107,'ж5'!$L$3:$L$102,'ж5'!$M$3:$M$102))</f>
        <v>#N/A</v>
      </c>
      <c r="U107" s="374">
        <f t="shared" si="8"/>
        <v>128</v>
      </c>
      <c r="V107" s="249">
        <v>3</v>
      </c>
    </row>
    <row r="108" spans="1:22" ht="12.75">
      <c r="A108" s="232">
        <f t="shared" si="9"/>
        <v>4</v>
      </c>
      <c r="B108" s="413"/>
      <c r="C108" s="265">
        <v>84</v>
      </c>
      <c r="D108" s="254" t="s">
        <v>217</v>
      </c>
      <c r="E108" s="289" t="s">
        <v>103</v>
      </c>
      <c r="F108" s="262" t="s">
        <v>228</v>
      </c>
      <c r="G108" s="243"/>
      <c r="H108" s="262">
        <v>21</v>
      </c>
      <c r="I108" s="246"/>
      <c r="J108" s="237"/>
      <c r="K108" s="304">
        <v>9.28</v>
      </c>
      <c r="L108" s="303">
        <v>9.15</v>
      </c>
      <c r="M108" s="25"/>
      <c r="N108" s="443" t="e">
        <f>LOOKUP(G108,'ж5'!C$3:C$102,'ж4'!$B$3:$B$102)</f>
        <v>#N/A</v>
      </c>
      <c r="O108" s="444">
        <f>LOOKUP(H108,'ж5'!D$3:D$102,'ж4'!$B$3:$B$102)</f>
        <v>28</v>
      </c>
      <c r="P108" s="444">
        <f>LOOKUP(I108,'ж5'!E$3:E$102,'ж4'!$B$3:$B$102)</f>
        <v>10</v>
      </c>
      <c r="Q108" s="445" t="e">
        <f>LOOKUP(J108,'ж5'!F$3:F$102,'ж4'!$B$3:$B$102)</f>
        <v>#N/A</v>
      </c>
      <c r="R108" s="455">
        <f>IF(K108&lt;9,IF(ISNA(VLOOKUP(K108,'ж5'!$H$3:$I$102,2,0)),LOOKUP(K108,'ж5'!$H$3:$H$102,'ж5'!$I$3:$I$102)-3,LOOKUP(K108,'ж5'!$H$3:$H$102,'ж5'!$I$3:$I$102)),IF(K108&gt;10.8,IF(ISNA(VLOOKUP(K108,'ж5'!$H$3:$I$102,2,0)),LOOKUP(K108,'ж5'!$H$3:$H$102,'ж4'!$I$3:$I$102)-1,LOOKUP(K108,'ж5'!$H$3:$H$102,'ж4'!$I$3:$I$102)),IF(ISNA(VLOOKUP(K108,'ж5'!$H$3:$I$102,2,0)),LOOKUP(K108,'ж5'!$H$3:$H$102,'ж5'!$I$3:$I$102)-2,LOOKUP(K108,'ж5'!$H$3:$H$102,'ж5'!$I$3:$I$102))))</f>
        <v>52</v>
      </c>
      <c r="S108" s="456">
        <f>IF(ISNA(VLOOKUP(L108,'ж5'!$J$3:$K$102,2,0)),LOOKUP(L108,'ж5'!$J$3:$J$102,'ж5'!$K$3:$K$102)-1,LOOKUP(L108,'ж5'!$J$3:$J$102,'ж5'!$K$3:$K$102))</f>
        <v>43</v>
      </c>
      <c r="T108" s="457" t="e">
        <f>IF(ISNA(VLOOKUP(M108,'ж5'!$L$3:$M$102,2,0)),LOOKUP(M108,'ж5'!$L$3:$L$102,'ж5'!$M$3:$M$102)-1,LOOKUP(M108,'ж5'!$L$3:$L$102,'ж5'!$M$3:$M$102))</f>
        <v>#N/A</v>
      </c>
      <c r="U108" s="374">
        <f t="shared" si="8"/>
        <v>123</v>
      </c>
      <c r="V108" s="249">
        <v>4</v>
      </c>
    </row>
    <row r="109" spans="1:22" ht="12.75">
      <c r="A109" s="232">
        <f t="shared" si="9"/>
        <v>5</v>
      </c>
      <c r="B109" s="413"/>
      <c r="C109" s="265">
        <v>86</v>
      </c>
      <c r="D109" s="254" t="s">
        <v>219</v>
      </c>
      <c r="E109" s="289" t="s">
        <v>105</v>
      </c>
      <c r="F109" s="262" t="s">
        <v>229</v>
      </c>
      <c r="G109" s="243"/>
      <c r="H109" s="262">
        <v>21</v>
      </c>
      <c r="I109" s="246"/>
      <c r="J109" s="237"/>
      <c r="K109" s="304">
        <v>9.34</v>
      </c>
      <c r="L109" s="303">
        <v>9.11</v>
      </c>
      <c r="M109" s="25"/>
      <c r="N109" s="443" t="e">
        <f>LOOKUP(G109,'ж5'!C$3:C$102,'ж4'!$B$3:$B$102)</f>
        <v>#N/A</v>
      </c>
      <c r="O109" s="444">
        <f>LOOKUP(H109,'ж5'!D$3:D$102,'ж4'!$B$3:$B$102)</f>
        <v>28</v>
      </c>
      <c r="P109" s="444">
        <f>LOOKUP(I109,'ж5'!E$3:E$102,'ж4'!$B$3:$B$102)</f>
        <v>10</v>
      </c>
      <c r="Q109" s="445" t="e">
        <f>LOOKUP(J109,'ж5'!F$3:F$102,'ж4'!$B$3:$B$102)</f>
        <v>#N/A</v>
      </c>
      <c r="R109" s="455">
        <f>IF(K109&lt;9,IF(ISNA(VLOOKUP(K109,'ж5'!$H$3:$I$102,2,0)),LOOKUP(K109,'ж5'!$H$3:$H$102,'ж5'!$I$3:$I$102)-3,LOOKUP(K109,'ж5'!$H$3:$H$102,'ж5'!$I$3:$I$102)),IF(K109&gt;10.8,IF(ISNA(VLOOKUP(K109,'ж5'!$H$3:$I$102,2,0)),LOOKUP(K109,'ж5'!$H$3:$H$102,'ж4'!$I$3:$I$102)-1,LOOKUP(K109,'ж5'!$H$3:$H$102,'ж4'!$I$3:$I$102)),IF(ISNA(VLOOKUP(K109,'ж5'!$H$3:$I$102,2,0)),LOOKUP(K109,'ж5'!$H$3:$H$102,'ж5'!$I$3:$I$102)-2,LOOKUP(K109,'ж5'!$H$3:$H$102,'ж5'!$I$3:$I$102))))</f>
        <v>50</v>
      </c>
      <c r="S109" s="456">
        <f>IF(ISNA(VLOOKUP(L109,'ж5'!$J$3:$K$102,2,0)),LOOKUP(L109,'ж5'!$J$3:$J$102,'ж5'!$K$3:$K$102)-1,LOOKUP(L109,'ж5'!$J$3:$J$102,'ж5'!$K$3:$K$102))</f>
        <v>44</v>
      </c>
      <c r="T109" s="457" t="e">
        <f>IF(ISNA(VLOOKUP(M109,'ж5'!$L$3:$M$102,2,0)),LOOKUP(M109,'ж5'!$L$3:$L$102,'ж5'!$M$3:$M$102)-1,LOOKUP(M109,'ж5'!$L$3:$L$102,'ж5'!$M$3:$M$102))</f>
        <v>#N/A</v>
      </c>
      <c r="U109" s="374">
        <f t="shared" si="8"/>
        <v>122</v>
      </c>
      <c r="V109" s="249">
        <v>5</v>
      </c>
    </row>
    <row r="110" spans="1:22" ht="12.75">
      <c r="A110" s="232">
        <f t="shared" si="9"/>
        <v>6</v>
      </c>
      <c r="B110" s="413"/>
      <c r="C110" s="265">
        <v>83</v>
      </c>
      <c r="D110" s="254" t="s">
        <v>216</v>
      </c>
      <c r="E110" s="289" t="s">
        <v>101</v>
      </c>
      <c r="F110" s="292" t="s">
        <v>227</v>
      </c>
      <c r="G110" s="243"/>
      <c r="H110" s="262">
        <v>26</v>
      </c>
      <c r="I110" s="246"/>
      <c r="J110" s="237"/>
      <c r="K110" s="304">
        <v>9.4</v>
      </c>
      <c r="L110" s="303">
        <v>10.23</v>
      </c>
      <c r="M110" s="25"/>
      <c r="N110" s="443" t="e">
        <f>LOOKUP(G110,'ж5'!C$3:C$102,'ж4'!$B$3:$B$102)</f>
        <v>#N/A</v>
      </c>
      <c r="O110" s="444">
        <f>LOOKUP(H110,'ж5'!D$3:D$102,'ж4'!$B$3:$B$102)</f>
        <v>38</v>
      </c>
      <c r="P110" s="444">
        <f>LOOKUP(I110,'ж5'!E$3:E$102,'ж4'!$B$3:$B$102)</f>
        <v>10</v>
      </c>
      <c r="Q110" s="445" t="e">
        <f>LOOKUP(J110,'ж5'!F$3:F$102,'ж4'!$B$3:$B$102)</f>
        <v>#N/A</v>
      </c>
      <c r="R110" s="455">
        <f>IF(K110&lt;9,IF(ISNA(VLOOKUP(K110,'ж5'!$H$3:$I$102,2,0)),LOOKUP(K110,'ж5'!$H$3:$H$102,'ж5'!$I$3:$I$102)-3,LOOKUP(K110,'ж5'!$H$3:$H$102,'ж5'!$I$3:$I$102)),IF(K110&gt;10.8,IF(ISNA(VLOOKUP(K110,'ж5'!$H$3:$I$102,2,0)),LOOKUP(K110,'ж5'!$H$3:$H$102,'ж4'!$I$3:$I$102)-1,LOOKUP(K110,'ж5'!$H$3:$H$102,'ж4'!$I$3:$I$102)),IF(ISNA(VLOOKUP(K110,'ж5'!$H$3:$I$102,2,0)),LOOKUP(K110,'ж5'!$H$3:$H$102,'ж5'!$I$3:$I$102)-2,LOOKUP(K110,'ж5'!$H$3:$H$102,'ж5'!$I$3:$I$102))))</f>
        <v>50</v>
      </c>
      <c r="S110" s="456">
        <f>IF(ISNA(VLOOKUP(L110,'ж5'!$J$3:$K$102,2,0)),LOOKUP(L110,'ж5'!$J$3:$J$102,'ж5'!$K$3:$K$102)-1,LOOKUP(L110,'ж5'!$J$3:$J$102,'ж5'!$K$3:$K$102))</f>
        <v>27</v>
      </c>
      <c r="T110" s="457" t="e">
        <f>IF(ISNA(VLOOKUP(M110,'ж5'!$L$3:$M$102,2,0)),LOOKUP(M110,'ж5'!$L$3:$L$102,'ж5'!$M$3:$M$102)-1,LOOKUP(M110,'ж5'!$L$3:$L$102,'ж5'!$M$3:$M$102))</f>
        <v>#N/A</v>
      </c>
      <c r="U110" s="374">
        <f t="shared" si="8"/>
        <v>115</v>
      </c>
      <c r="V110" s="249">
        <v>6</v>
      </c>
    </row>
    <row r="111" spans="1:22" ht="12.75">
      <c r="A111" s="232">
        <f t="shared" si="9"/>
        <v>7</v>
      </c>
      <c r="B111" s="413"/>
      <c r="C111" s="265">
        <v>82</v>
      </c>
      <c r="D111" s="254" t="s">
        <v>215</v>
      </c>
      <c r="E111" s="289" t="s">
        <v>101</v>
      </c>
      <c r="F111" s="292" t="s">
        <v>226</v>
      </c>
      <c r="G111" s="243"/>
      <c r="H111" s="262">
        <v>16</v>
      </c>
      <c r="I111" s="246"/>
      <c r="J111" s="237"/>
      <c r="K111" s="304">
        <v>8.66</v>
      </c>
      <c r="L111" s="303">
        <v>10.5</v>
      </c>
      <c r="M111" s="25"/>
      <c r="N111" s="443" t="e">
        <f>LOOKUP(G111,'ж5'!C$3:C$102,'ж4'!$B$3:$B$102)</f>
        <v>#N/A</v>
      </c>
      <c r="O111" s="444">
        <f>LOOKUP(H111,'ж5'!D$3:D$102,'ж4'!$B$3:$B$102)</f>
        <v>18</v>
      </c>
      <c r="P111" s="444">
        <f>LOOKUP(I111,'ж5'!E$3:E$102,'ж4'!$B$3:$B$102)</f>
        <v>10</v>
      </c>
      <c r="Q111" s="445" t="e">
        <f>LOOKUP(J111,'ж5'!F$3:F$102,'ж4'!$B$3:$B$102)</f>
        <v>#N/A</v>
      </c>
      <c r="R111" s="455">
        <f>IF(K111&lt;9,IF(ISNA(VLOOKUP(K111,'ж5'!$H$3:$I$102,2,0)),LOOKUP(K111,'ж5'!$H$3:$H$102,'ж5'!$I$3:$I$102)-3,LOOKUP(K111,'ж5'!$H$3:$H$102,'ж5'!$I$3:$I$102)),IF(K111&gt;10.8,IF(ISNA(VLOOKUP(K111,'ж5'!$H$3:$I$102,2,0)),LOOKUP(K111,'ж5'!$H$3:$H$102,'ж4'!$I$3:$I$102)-1,LOOKUP(K111,'ж5'!$H$3:$H$102,'ж4'!$I$3:$I$102)),IF(ISNA(VLOOKUP(K111,'ж5'!$H$3:$I$102,2,0)),LOOKUP(K111,'ж5'!$H$3:$H$102,'ж5'!$I$3:$I$102)-2,LOOKUP(K111,'ж5'!$H$3:$H$102,'ж5'!$I$3:$I$102))))</f>
        <v>67</v>
      </c>
      <c r="S111" s="456">
        <f>IF(ISNA(VLOOKUP(L111,'ж5'!$J$3:$K$102,2,0)),LOOKUP(L111,'ж5'!$J$3:$J$102,'ж5'!$K$3:$K$102)-1,LOOKUP(L111,'ж5'!$J$3:$J$102,'ж5'!$K$3:$K$102))</f>
        <v>23</v>
      </c>
      <c r="T111" s="457" t="e">
        <f>IF(ISNA(VLOOKUP(M111,'ж5'!$L$3:$M$102,2,0)),LOOKUP(M111,'ж5'!$L$3:$L$102,'ж5'!$M$3:$M$102)-1,LOOKUP(M111,'ж5'!$L$3:$L$102,'ж5'!$M$3:$M$102))</f>
        <v>#N/A</v>
      </c>
      <c r="U111" s="374">
        <f t="shared" si="8"/>
        <v>108</v>
      </c>
      <c r="V111" s="249">
        <v>7</v>
      </c>
    </row>
    <row r="112" spans="1:22" ht="12.75">
      <c r="A112" s="232">
        <f t="shared" si="9"/>
        <v>8</v>
      </c>
      <c r="B112" s="413"/>
      <c r="C112" s="265">
        <v>88</v>
      </c>
      <c r="D112" s="254" t="s">
        <v>221</v>
      </c>
      <c r="E112" s="289" t="s">
        <v>106</v>
      </c>
      <c r="F112" s="262" t="s">
        <v>231</v>
      </c>
      <c r="G112" s="243"/>
      <c r="H112" s="262">
        <v>21</v>
      </c>
      <c r="I112" s="246"/>
      <c r="J112" s="237"/>
      <c r="K112" s="304">
        <v>10</v>
      </c>
      <c r="L112" s="303">
        <v>9.37</v>
      </c>
      <c r="M112" s="25"/>
      <c r="N112" s="443" t="e">
        <f>LOOKUP(G112,'ж5'!C$3:C$102,'ж4'!$B$3:$B$102)</f>
        <v>#N/A</v>
      </c>
      <c r="O112" s="444">
        <f>LOOKUP(H112,'ж5'!D$3:D$102,'ж4'!$B$3:$B$102)</f>
        <v>28</v>
      </c>
      <c r="P112" s="444">
        <f>LOOKUP(I112,'ж5'!E$3:E$102,'ж4'!$B$3:$B$102)</f>
        <v>10</v>
      </c>
      <c r="Q112" s="445" t="e">
        <f>LOOKUP(J112,'ж5'!F$3:F$102,'ж4'!$B$3:$B$102)</f>
        <v>#N/A</v>
      </c>
      <c r="R112" s="455">
        <f>IF(K112&lt;9,IF(ISNA(VLOOKUP(K112,'ж5'!$H$3:$I$102,2,0)),LOOKUP(K112,'ж5'!$H$3:$H$102,'ж5'!$I$3:$I$102)-3,LOOKUP(K112,'ж5'!$H$3:$H$102,'ж5'!$I$3:$I$102)),IF(K112&gt;10.8,IF(ISNA(VLOOKUP(K112,'ж5'!$H$3:$I$102,2,0)),LOOKUP(K112,'ж5'!$H$3:$H$102,'ж4'!$I$3:$I$102)-1,LOOKUP(K112,'ж5'!$H$3:$H$102,'ж4'!$I$3:$I$102)),IF(ISNA(VLOOKUP(K112,'ж5'!$H$3:$I$102,2,0)),LOOKUP(K112,'ж5'!$H$3:$H$102,'ж5'!$I$3:$I$102)-2,LOOKUP(K112,'ж5'!$H$3:$H$102,'ж5'!$I$3:$I$102))))</f>
        <v>38</v>
      </c>
      <c r="S112" s="456">
        <f>IF(ISNA(VLOOKUP(L112,'ж5'!$J$3:$K$102,2,0)),LOOKUP(L112,'ж5'!$J$3:$J$102,'ж5'!$K$3:$K$102)-1,LOOKUP(L112,'ж5'!$J$3:$J$102,'ж5'!$K$3:$K$102))</f>
        <v>38</v>
      </c>
      <c r="T112" s="457" t="e">
        <f>IF(ISNA(VLOOKUP(M112,'ж5'!$L$3:$M$102,2,0)),LOOKUP(M112,'ж5'!$L$3:$L$102,'ж5'!$M$3:$M$102)-1,LOOKUP(M112,'ж5'!$L$3:$L$102,'ж5'!$M$3:$M$102))</f>
        <v>#N/A</v>
      </c>
      <c r="U112" s="374">
        <f t="shared" si="8"/>
        <v>104</v>
      </c>
      <c r="V112" s="249">
        <v>8</v>
      </c>
    </row>
    <row r="113" spans="1:22" ht="12.75">
      <c r="A113" s="232">
        <f t="shared" si="9"/>
        <v>9</v>
      </c>
      <c r="B113" s="413"/>
      <c r="C113" s="265">
        <v>91</v>
      </c>
      <c r="D113" s="254" t="s">
        <v>224</v>
      </c>
      <c r="E113" s="260" t="s">
        <v>107</v>
      </c>
      <c r="F113" s="262" t="s">
        <v>234</v>
      </c>
      <c r="G113" s="243"/>
      <c r="H113" s="262">
        <v>20</v>
      </c>
      <c r="I113" s="246"/>
      <c r="J113" s="237"/>
      <c r="K113" s="304">
        <v>9.39</v>
      </c>
      <c r="L113" s="303">
        <v>10.39</v>
      </c>
      <c r="M113" s="25"/>
      <c r="N113" s="443" t="e">
        <f>LOOKUP(G113,'ж5'!C$3:C$102,'ж4'!$B$3:$B$102)</f>
        <v>#N/A</v>
      </c>
      <c r="O113" s="444">
        <f>LOOKUP(H113,'ж5'!D$3:D$102,'ж4'!$B$3:$B$102)</f>
        <v>26</v>
      </c>
      <c r="P113" s="444">
        <f>LOOKUP(I113,'ж5'!E$3:E$102,'ж4'!$B$3:$B$102)</f>
        <v>10</v>
      </c>
      <c r="Q113" s="445" t="e">
        <f>LOOKUP(J113,'ж5'!F$3:F$102,'ж4'!$B$3:$B$102)</f>
        <v>#N/A</v>
      </c>
      <c r="R113" s="455">
        <f>IF(K113&lt;9,IF(ISNA(VLOOKUP(K113,'ж5'!$H$3:$I$102,2,0)),LOOKUP(K113,'ж5'!$H$3:$H$102,'ж5'!$I$3:$I$102)-3,LOOKUP(K113,'ж5'!$H$3:$H$102,'ж5'!$I$3:$I$102)),IF(K113&gt;10.8,IF(ISNA(VLOOKUP(K113,'ж5'!$H$3:$I$102,2,0)),LOOKUP(K113,'ж5'!$H$3:$H$102,'ж4'!$I$3:$I$102)-1,LOOKUP(K113,'ж5'!$H$3:$H$102,'ж4'!$I$3:$I$102)),IF(ISNA(VLOOKUP(K113,'ж5'!$H$3:$I$102,2,0)),LOOKUP(K113,'ж5'!$H$3:$H$102,'ж5'!$I$3:$I$102)-2,LOOKUP(K113,'ж5'!$H$3:$H$102,'ж5'!$I$3:$I$102))))</f>
        <v>50</v>
      </c>
      <c r="S113" s="456">
        <f>IF(ISNA(VLOOKUP(L113,'ж5'!$J$3:$K$102,2,0)),LOOKUP(L113,'ж5'!$J$3:$J$102,'ж5'!$K$3:$K$102)-1,LOOKUP(L113,'ж5'!$J$3:$J$102,'ж5'!$K$3:$K$102))</f>
        <v>25</v>
      </c>
      <c r="T113" s="457" t="e">
        <f>IF(ISNA(VLOOKUP(M113,'ж5'!$L$3:$M$102,2,0)),LOOKUP(M113,'ж5'!$L$3:$L$102,'ж5'!$M$3:$M$102)-1,LOOKUP(M113,'ж5'!$L$3:$L$102,'ж5'!$M$3:$M$102))</f>
        <v>#N/A</v>
      </c>
      <c r="U113" s="374">
        <f t="shared" si="8"/>
        <v>101</v>
      </c>
      <c r="V113" s="249">
        <v>9</v>
      </c>
    </row>
    <row r="114" spans="1:22" ht="12.75">
      <c r="A114" s="232">
        <f t="shared" si="9"/>
        <v>10</v>
      </c>
      <c r="B114" s="413"/>
      <c r="C114" s="265">
        <v>92</v>
      </c>
      <c r="D114" s="258" t="s">
        <v>225</v>
      </c>
      <c r="E114" s="289" t="s">
        <v>108</v>
      </c>
      <c r="F114" s="263" t="s">
        <v>235</v>
      </c>
      <c r="G114" s="243"/>
      <c r="H114" s="262">
        <v>22</v>
      </c>
      <c r="I114" s="246"/>
      <c r="J114" s="237"/>
      <c r="K114" s="304">
        <v>10.19</v>
      </c>
      <c r="L114" s="303">
        <v>11.19</v>
      </c>
      <c r="M114" s="25"/>
      <c r="N114" s="443" t="e">
        <f>LOOKUP(G114,'ж5'!C$3:C$102,'ж4'!$B$3:$B$102)</f>
        <v>#N/A</v>
      </c>
      <c r="O114" s="444">
        <f>LOOKUP(H114,'ж5'!D$3:D$102,'ж4'!$B$3:$B$102)</f>
        <v>30</v>
      </c>
      <c r="P114" s="444">
        <f>LOOKUP(I114,'ж5'!E$3:E$102,'ж4'!$B$3:$B$102)</f>
        <v>10</v>
      </c>
      <c r="Q114" s="445" t="e">
        <f>LOOKUP(J114,'ж5'!F$3:F$102,'ж4'!$B$3:$B$102)</f>
        <v>#N/A</v>
      </c>
      <c r="R114" s="455">
        <f>IF(K114&lt;9,IF(ISNA(VLOOKUP(K114,'ж5'!$H$3:$I$102,2,0)),LOOKUP(K114,'ж5'!$H$3:$H$102,'ж5'!$I$3:$I$102)-3,LOOKUP(K114,'ж5'!$H$3:$H$102,'ж5'!$I$3:$I$102)),IF(K114&gt;10.8,IF(ISNA(VLOOKUP(K114,'ж5'!$H$3:$I$102,2,0)),LOOKUP(K114,'ж5'!$H$3:$H$102,'ж4'!$I$3:$I$102)-1,LOOKUP(K114,'ж5'!$H$3:$H$102,'ж4'!$I$3:$I$102)),IF(ISNA(VLOOKUP(K114,'ж5'!$H$3:$I$102,2,0)),LOOKUP(K114,'ж5'!$H$3:$H$102,'ж5'!$I$3:$I$102)-2,LOOKUP(K114,'ж5'!$H$3:$H$102,'ж5'!$I$3:$I$102))))</f>
        <v>34</v>
      </c>
      <c r="S114" s="456">
        <f>IF(ISNA(VLOOKUP(L114,'ж5'!$J$3:$K$102,2,0)),LOOKUP(L114,'ж5'!$J$3:$J$102,'ж5'!$K$3:$K$102)-1,LOOKUP(L114,'ж5'!$J$3:$J$102,'ж5'!$K$3:$K$102))</f>
        <v>20</v>
      </c>
      <c r="T114" s="457" t="e">
        <f>IF(ISNA(VLOOKUP(M114,'ж5'!$L$3:$M$102,2,0)),LOOKUP(M114,'ж5'!$L$3:$L$102,'ж5'!$M$3:$M$102)-1,LOOKUP(M114,'ж5'!$L$3:$L$102,'ж5'!$M$3:$M$102))</f>
        <v>#N/A</v>
      </c>
      <c r="U114" s="374">
        <f t="shared" si="8"/>
        <v>84</v>
      </c>
      <c r="V114" s="249">
        <v>10</v>
      </c>
    </row>
    <row r="115" spans="1:22" ht="12.75">
      <c r="A115" s="232">
        <f t="shared" si="9"/>
        <v>11</v>
      </c>
      <c r="B115" s="413"/>
      <c r="C115" s="265">
        <v>89</v>
      </c>
      <c r="D115" s="288" t="s">
        <v>222</v>
      </c>
      <c r="E115" s="289" t="s">
        <v>106</v>
      </c>
      <c r="F115" s="262" t="s">
        <v>232</v>
      </c>
      <c r="G115" s="243"/>
      <c r="H115" s="262">
        <v>19</v>
      </c>
      <c r="I115" s="246"/>
      <c r="J115" s="237"/>
      <c r="K115" s="304" t="s">
        <v>259</v>
      </c>
      <c r="L115" s="303">
        <v>9.53</v>
      </c>
      <c r="M115" s="25"/>
      <c r="N115" s="443" t="e">
        <f>LOOKUP(G115,'ж5'!C$3:C$102,'ж4'!$B$3:$B$102)</f>
        <v>#N/A</v>
      </c>
      <c r="O115" s="444">
        <f>LOOKUP(H115,'ж5'!D$3:D$102,'ж4'!$B$3:$B$102)</f>
        <v>24</v>
      </c>
      <c r="P115" s="444">
        <f>LOOKUP(I115,'ж5'!E$3:E$102,'ж4'!$B$3:$B$102)</f>
        <v>10</v>
      </c>
      <c r="Q115" s="445" t="e">
        <f>LOOKUP(J115,'ж5'!F$3:F$102,'ж4'!$B$3:$B$102)</f>
        <v>#N/A</v>
      </c>
      <c r="R115" s="455">
        <v>0</v>
      </c>
      <c r="S115" s="456">
        <f>IF(ISNA(VLOOKUP(L115,'ж5'!$J$3:$K$102,2,0)),LOOKUP(L115,'ж5'!$J$3:$J$102,'ж5'!$K$3:$K$102)-1,LOOKUP(L115,'ж5'!$J$3:$J$102,'ж5'!$K$3:$K$102))</f>
        <v>34</v>
      </c>
      <c r="T115" s="457" t="e">
        <f>IF(ISNA(VLOOKUP(M115,'ж5'!$L$3:$M$102,2,0)),LOOKUP(M115,'ж5'!$L$3:$L$102,'ж5'!$M$3:$M$102)-1,LOOKUP(M115,'ж5'!$L$3:$L$102,'ж5'!$M$3:$M$102))</f>
        <v>#N/A</v>
      </c>
      <c r="U115" s="374">
        <f t="shared" si="8"/>
        <v>58</v>
      </c>
      <c r="V115" s="249">
        <v>11</v>
      </c>
    </row>
    <row r="116" spans="1:22" ht="13.5" thickBot="1">
      <c r="A116" s="232">
        <f t="shared" si="9"/>
        <v>12</v>
      </c>
      <c r="B116" s="414"/>
      <c r="C116" s="312">
        <v>87</v>
      </c>
      <c r="D116" s="393" t="s">
        <v>220</v>
      </c>
      <c r="E116" s="394" t="s">
        <v>105</v>
      </c>
      <c r="F116" s="391" t="s">
        <v>230</v>
      </c>
      <c r="G116" s="244"/>
      <c r="H116" s="391">
        <v>18</v>
      </c>
      <c r="I116" s="247"/>
      <c r="J116" s="238"/>
      <c r="K116" s="392" t="s">
        <v>259</v>
      </c>
      <c r="L116" s="315">
        <v>11.3</v>
      </c>
      <c r="M116" s="26"/>
      <c r="N116" s="446" t="e">
        <f>LOOKUP(G116,'ж5'!C$3:C$102,'ж4'!$B$3:$B$102)</f>
        <v>#N/A</v>
      </c>
      <c r="O116" s="447">
        <f>LOOKUP(H116,'ж5'!D$3:D$102,'ж4'!$B$3:$B$102)</f>
        <v>22</v>
      </c>
      <c r="P116" s="447">
        <f>LOOKUP(I116,'ж5'!E$3:E$102,'ж4'!$B$3:$B$102)</f>
        <v>10</v>
      </c>
      <c r="Q116" s="448" t="e">
        <f>LOOKUP(J116,'ж5'!F$3:F$102,'ж4'!$B$3:$B$102)</f>
        <v>#N/A</v>
      </c>
      <c r="R116" s="458">
        <v>0</v>
      </c>
      <c r="S116" s="459">
        <f>IF(ISNA(VLOOKUP(L116,'ж5'!$J$3:$K$102,2,0)),LOOKUP(L116,'ж5'!$J$3:$J$102,'ж5'!$K$3:$K$102)-1,LOOKUP(L116,'ж5'!$J$3:$J$102,'ж5'!$K$3:$K$102))</f>
        <v>19</v>
      </c>
      <c r="T116" s="460" t="e">
        <f>IF(ISNA(VLOOKUP(M116,'ж5'!$L$3:$M$102,2,0)),LOOKUP(M116,'ж5'!$L$3:$L$102,'ж5'!$M$3:$M$102)-1,LOOKUP(M116,'ж5'!$L$3:$L$102,'ж5'!$M$3:$M$102))</f>
        <v>#N/A</v>
      </c>
      <c r="U116" s="253">
        <f t="shared" si="8"/>
        <v>41</v>
      </c>
      <c r="V116" s="250">
        <v>12</v>
      </c>
    </row>
    <row r="117" ht="12.75">
      <c r="B117" s="222"/>
    </row>
    <row r="118" ht="13.5" thickBot="1">
      <c r="B118" s="222"/>
    </row>
    <row r="119" spans="2:22" s="219" customFormat="1" ht="13.5" thickBot="1">
      <c r="B119" s="415" t="s">
        <v>23</v>
      </c>
      <c r="C119" s="417" t="s">
        <v>32</v>
      </c>
      <c r="D119" s="419" t="s">
        <v>9</v>
      </c>
      <c r="E119" s="419" t="s">
        <v>30</v>
      </c>
      <c r="F119" s="421" t="s">
        <v>31</v>
      </c>
      <c r="G119" s="423" t="s">
        <v>10</v>
      </c>
      <c r="H119" s="423"/>
      <c r="I119" s="423"/>
      <c r="J119" s="423"/>
      <c r="K119" s="423"/>
      <c r="L119" s="423"/>
      <c r="M119" s="424"/>
      <c r="N119" s="449" t="s">
        <v>0</v>
      </c>
      <c r="O119" s="450"/>
      <c r="P119" s="450"/>
      <c r="Q119" s="450"/>
      <c r="R119" s="450"/>
      <c r="S119" s="450"/>
      <c r="T119" s="451"/>
      <c r="U119" s="408" t="s">
        <v>75</v>
      </c>
      <c r="V119" s="408" t="s">
        <v>76</v>
      </c>
    </row>
    <row r="120" spans="2:22" s="219" customFormat="1" ht="13.5" thickBot="1">
      <c r="B120" s="416"/>
      <c r="C120" s="418"/>
      <c r="D120" s="420"/>
      <c r="E120" s="420"/>
      <c r="F120" s="422"/>
      <c r="G120" s="384" t="s">
        <v>11</v>
      </c>
      <c r="H120" s="385" t="s">
        <v>15</v>
      </c>
      <c r="I120" s="386" t="s">
        <v>14</v>
      </c>
      <c r="J120" s="387" t="s">
        <v>28</v>
      </c>
      <c r="K120" s="231" t="s">
        <v>6</v>
      </c>
      <c r="L120" s="385" t="s">
        <v>262</v>
      </c>
      <c r="M120" s="385" t="s">
        <v>16</v>
      </c>
      <c r="N120" s="436" t="s">
        <v>11</v>
      </c>
      <c r="O120" s="437" t="s">
        <v>15</v>
      </c>
      <c r="P120" s="437" t="s">
        <v>14</v>
      </c>
      <c r="Q120" s="438" t="s">
        <v>28</v>
      </c>
      <c r="R120" s="436" t="s">
        <v>6</v>
      </c>
      <c r="S120" s="437" t="s">
        <v>262</v>
      </c>
      <c r="T120" s="439" t="s">
        <v>16</v>
      </c>
      <c r="U120" s="409"/>
      <c r="V120" s="409"/>
    </row>
    <row r="121" spans="1:22" ht="12.75">
      <c r="A121" s="232">
        <v>1</v>
      </c>
      <c r="B121" s="410" t="s">
        <v>78</v>
      </c>
      <c r="C121" s="307">
        <v>95</v>
      </c>
      <c r="D121" s="388" t="s">
        <v>237</v>
      </c>
      <c r="E121" s="309" t="s">
        <v>101</v>
      </c>
      <c r="F121" s="310" t="s">
        <v>249</v>
      </c>
      <c r="G121" s="242"/>
      <c r="H121" s="383">
        <v>30</v>
      </c>
      <c r="I121" s="245"/>
      <c r="J121" s="236"/>
      <c r="K121" s="389">
        <v>7.85</v>
      </c>
      <c r="L121" s="311">
        <v>10.56</v>
      </c>
      <c r="M121" s="233"/>
      <c r="N121" s="440" t="e">
        <f>LOOKUP(G121,'м5'!C$3:C$102,'м5'!$B$3:$B$102)</f>
        <v>#N/A</v>
      </c>
      <c r="O121" s="441">
        <f>LOOKUP(H121,'м5'!D$3:D$102,'м5'!$B$3:$B$102)</f>
        <v>16</v>
      </c>
      <c r="P121" s="441">
        <f>LOOKUP(I121,'м5'!E$3:E$102,'м5'!$B$3:$B$102)</f>
        <v>10</v>
      </c>
      <c r="Q121" s="442" t="e">
        <f>LOOKUP(J121,'м5'!G$3:G$102,'м5'!$B$3:$B$102)</f>
        <v>#N/A</v>
      </c>
      <c r="R121" s="440">
        <f>IF(K121&lt;8.3,IF(ISNA(VLOOKUP(K121,'м5'!$H$3:$I$102,2,0)),LOOKUP(K121,'м5'!$H$3:$H$102,'м5'!$I$3:$I$102)-3,LOOKUP(K121,'м5'!$H$3:$H$102,'м5'!$I$3:$I$102)),IF(K121&gt;9.8,IF(ISNA(VLOOKUP(K121,'м5'!$H$3:$I$102,2,0)),LOOKUP(K121,'м5'!$H$3:$H$102,'м5'!$I$3:$I$102)-1,LOOKUP(K121,'м5'!$H$3:$H$102,'м5'!$I$3:$I$102)),IF(ISNA(VLOOKUP(K121,'м5'!$H$3:$I$102,2,0)),LOOKUP(K121,'м5'!$H$3:$H$102,'м5'!$I$3:$I$102)-2,LOOKUP(K121,'м5'!$H$3:$H$102,'м5'!$I$3:$I$102))))</f>
        <v>64</v>
      </c>
      <c r="S121" s="441">
        <f>IF(ISNA(VLOOKUP(L121,'м5'!$J$3:$K$102,2,0)),LOOKUP(L121,'м5'!$J$3:$J$102,'м5'!$K$3:$K$102)-1,LOOKUP(L121,'м5'!$J$3:$J$102,'м5'!$K$3:$K$102))</f>
        <v>45</v>
      </c>
      <c r="T121" s="442" t="e">
        <f>IF(ISNA(VLOOKUP(M121,'м5'!$L$3:$M$102,2,0)),LOOKUP(M121,'м5'!$L$3:$L$102,'м5'!$M$3:$M$102)-1,LOOKUP(M121,'м5'!$L$3:$L$102,'м5'!$M$3:$M$102))</f>
        <v>#N/A</v>
      </c>
      <c r="U121" s="252">
        <f aca="true" t="shared" si="10" ref="U121:U136">S121+R121+O121</f>
        <v>125</v>
      </c>
      <c r="V121" s="248">
        <v>1</v>
      </c>
    </row>
    <row r="122" spans="1:22" ht="12.75">
      <c r="A122" s="232">
        <f>1+A121</f>
        <v>2</v>
      </c>
      <c r="B122" s="411"/>
      <c r="C122" s="265">
        <v>107</v>
      </c>
      <c r="D122" s="288" t="s">
        <v>66</v>
      </c>
      <c r="E122" s="260" t="s">
        <v>107</v>
      </c>
      <c r="F122" s="262" t="s">
        <v>72</v>
      </c>
      <c r="G122" s="243"/>
      <c r="H122" s="262">
        <v>38</v>
      </c>
      <c r="I122" s="246"/>
      <c r="J122" s="237"/>
      <c r="K122" s="304">
        <v>8.28</v>
      </c>
      <c r="L122" s="303">
        <v>11.15</v>
      </c>
      <c r="M122" s="25"/>
      <c r="N122" s="443" t="e">
        <f>LOOKUP(G122,'м5'!C$3:C$102,'м5'!$B$3:$B$102)</f>
        <v>#N/A</v>
      </c>
      <c r="O122" s="444">
        <f>LOOKUP(H122,'м5'!D$3:D$102,'м5'!$B$3:$B$102)</f>
        <v>32</v>
      </c>
      <c r="P122" s="444">
        <f>LOOKUP(I122,'м5'!E$3:E$102,'м5'!$B$3:$B$102)</f>
        <v>10</v>
      </c>
      <c r="Q122" s="445" t="e">
        <f>LOOKUP(J122,'м5'!G$3:G$102,'м5'!$B$3:$B$102)</f>
        <v>#N/A</v>
      </c>
      <c r="R122" s="443">
        <f>IF(K122&lt;8.3,IF(ISNA(VLOOKUP(K122,'м5'!$H$3:$I$102,2,0)),LOOKUP(K122,'м5'!$H$3:$H$102,'м5'!$I$3:$I$102)-3,LOOKUP(K122,'м5'!$H$3:$H$102,'м5'!$I$3:$I$102)),IF(K122&gt;9.8,IF(ISNA(VLOOKUP(K122,'м5'!$H$3:$I$102,2,0)),LOOKUP(K122,'м5'!$H$3:$H$102,'м5'!$I$3:$I$102)-1,LOOKUP(K122,'м5'!$H$3:$H$102,'м5'!$I$3:$I$102)),IF(ISNA(VLOOKUP(K122,'м5'!$H$3:$I$102,2,0)),LOOKUP(K122,'м5'!$H$3:$H$102,'м5'!$I$3:$I$102)-2,LOOKUP(K122,'м5'!$H$3:$H$102,'м5'!$I$3:$I$102))))</f>
        <v>52</v>
      </c>
      <c r="S122" s="444">
        <f>IF(ISNA(VLOOKUP(L122,'м5'!$J$3:$K$102,2,0)),LOOKUP(L122,'м5'!$J$3:$J$102,'м5'!$K$3:$K$102)-1,LOOKUP(L122,'м5'!$J$3:$J$102,'м5'!$K$3:$K$102))</f>
        <v>40</v>
      </c>
      <c r="T122" s="445" t="e">
        <f>IF(ISNA(VLOOKUP(M122,'м5'!$L$3:$M$102,2,0)),LOOKUP(M122,'м5'!$L$3:$L$102,'м5'!$M$3:$M$102)-1,LOOKUP(M122,'м5'!$L$3:$L$102,'м5'!$M$3:$M$102))</f>
        <v>#N/A</v>
      </c>
      <c r="U122" s="374">
        <f t="shared" si="10"/>
        <v>124</v>
      </c>
      <c r="V122" s="249">
        <v>2</v>
      </c>
    </row>
    <row r="123" spans="1:22" ht="12.75">
      <c r="A123" s="232">
        <f aca="true" t="shared" si="11" ref="A123:A136">1+A122</f>
        <v>3</v>
      </c>
      <c r="B123" s="411"/>
      <c r="C123" s="265">
        <v>109</v>
      </c>
      <c r="D123" s="288" t="s">
        <v>247</v>
      </c>
      <c r="E123" s="289" t="s">
        <v>108</v>
      </c>
      <c r="F123" s="262" t="s">
        <v>257</v>
      </c>
      <c r="G123" s="243"/>
      <c r="H123" s="262">
        <v>40</v>
      </c>
      <c r="I123" s="246"/>
      <c r="J123" s="237"/>
      <c r="K123" s="304">
        <v>7.94</v>
      </c>
      <c r="L123" s="303">
        <v>13.51</v>
      </c>
      <c r="M123" s="25"/>
      <c r="N123" s="443" t="e">
        <f>LOOKUP(G123,'м5'!C$3:C$102,'м5'!$B$3:$B$102)</f>
        <v>#N/A</v>
      </c>
      <c r="O123" s="444">
        <f>LOOKUP(H123,'м5'!D$3:D$102,'м5'!$B$3:$B$102)</f>
        <v>36</v>
      </c>
      <c r="P123" s="444">
        <f>LOOKUP(I123,'м5'!E$3:E$102,'м5'!$B$3:$B$102)</f>
        <v>10</v>
      </c>
      <c r="Q123" s="445" t="e">
        <f>LOOKUP(J123,'м5'!G$3:G$102,'м5'!$B$3:$B$102)</f>
        <v>#N/A</v>
      </c>
      <c r="R123" s="443">
        <f>IF(K123&lt;8.3,IF(ISNA(VLOOKUP(K123,'м5'!$H$3:$I$102,2,0)),LOOKUP(K123,'м5'!$H$3:$H$102,'м5'!$I$3:$I$102)-3,LOOKUP(K123,'м5'!$H$3:$H$102,'м5'!$I$3:$I$102)),IF(K123&gt;9.8,IF(ISNA(VLOOKUP(K123,'м5'!$H$3:$I$102,2,0)),LOOKUP(K123,'м5'!$H$3:$H$102,'м5'!$I$3:$I$102)-1,LOOKUP(K123,'м5'!$H$3:$H$102,'м5'!$I$3:$I$102)),IF(ISNA(VLOOKUP(K123,'м5'!$H$3:$I$102,2,0)),LOOKUP(K123,'м5'!$H$3:$H$102,'м5'!$I$3:$I$102)-2,LOOKUP(K123,'м5'!$H$3:$H$102,'м5'!$I$3:$I$102))))</f>
        <v>61</v>
      </c>
      <c r="S123" s="444">
        <f>IF(ISNA(VLOOKUP(L123,'м5'!$J$3:$K$102,2,0)),LOOKUP(L123,'м5'!$J$3:$J$102,'м5'!$K$3:$K$102)-1,LOOKUP(L123,'м5'!$J$3:$J$102,'м5'!$K$3:$K$102))</f>
        <v>18</v>
      </c>
      <c r="T123" s="445" t="e">
        <f>IF(ISNA(VLOOKUP(M123,'м5'!$L$3:$M$102,2,0)),LOOKUP(M123,'м5'!$L$3:$L$102,'м5'!$M$3:$M$102)-1,LOOKUP(M123,'м5'!$L$3:$L$102,'м5'!$M$3:$M$102))</f>
        <v>#N/A</v>
      </c>
      <c r="U123" s="374">
        <f t="shared" si="10"/>
        <v>115</v>
      </c>
      <c r="V123" s="249">
        <v>3</v>
      </c>
    </row>
    <row r="124" spans="1:22" ht="12.75">
      <c r="A124" s="232">
        <f t="shared" si="11"/>
        <v>4</v>
      </c>
      <c r="B124" s="411"/>
      <c r="C124" s="265">
        <v>94</v>
      </c>
      <c r="D124" s="288" t="s">
        <v>236</v>
      </c>
      <c r="E124" s="289" t="s">
        <v>101</v>
      </c>
      <c r="F124" s="292" t="s">
        <v>248</v>
      </c>
      <c r="G124" s="243"/>
      <c r="H124" s="262">
        <v>31</v>
      </c>
      <c r="I124" s="246"/>
      <c r="J124" s="237"/>
      <c r="K124" s="304">
        <v>8.15</v>
      </c>
      <c r="L124" s="303">
        <v>11.28</v>
      </c>
      <c r="M124" s="25"/>
      <c r="N124" s="443" t="e">
        <f>LOOKUP(G124,'м5'!C$3:C$102,'м5'!$B$3:$B$102)</f>
        <v>#N/A</v>
      </c>
      <c r="O124" s="444">
        <f>LOOKUP(H124,'м5'!D$3:D$102,'м5'!$B$3:$B$102)</f>
        <v>18</v>
      </c>
      <c r="P124" s="444">
        <f>LOOKUP(I124,'м5'!E$3:E$102,'м5'!$B$3:$B$102)</f>
        <v>10</v>
      </c>
      <c r="Q124" s="445" t="e">
        <f>LOOKUP(J124,'м5'!G$3:G$102,'м5'!$B$3:$B$102)</f>
        <v>#N/A</v>
      </c>
      <c r="R124" s="443">
        <f>IF(K124&lt;8.3,IF(ISNA(VLOOKUP(K124,'м5'!$H$3:$I$102,2,0)),LOOKUP(K124,'м5'!$H$3:$H$102,'м5'!$I$3:$I$102)-3,LOOKUP(K124,'м5'!$H$3:$H$102,'м5'!$I$3:$I$102)),IF(K124&gt;9.8,IF(ISNA(VLOOKUP(K124,'м5'!$H$3:$I$102,2,0)),LOOKUP(K124,'м5'!$H$3:$H$102,'м5'!$I$3:$I$102)-1,LOOKUP(K124,'м5'!$H$3:$H$102,'м5'!$I$3:$I$102)),IF(ISNA(VLOOKUP(K124,'м5'!$H$3:$I$102,2,0)),LOOKUP(K124,'м5'!$H$3:$H$102,'м5'!$I$3:$I$102)-2,LOOKUP(K124,'м5'!$H$3:$H$102,'м5'!$I$3:$I$102))))</f>
        <v>55</v>
      </c>
      <c r="S124" s="444">
        <f>IF(ISNA(VLOOKUP(L124,'м5'!$J$3:$K$102,2,0)),LOOKUP(L124,'м5'!$J$3:$J$102,'м5'!$K$3:$K$102)-1,LOOKUP(L124,'м5'!$J$3:$J$102,'м5'!$K$3:$K$102))</f>
        <v>37</v>
      </c>
      <c r="T124" s="445" t="e">
        <f>IF(ISNA(VLOOKUP(M124,'м5'!$L$3:$M$102,2,0)),LOOKUP(M124,'м5'!$L$3:$L$102,'м5'!$M$3:$M$102)-1,LOOKUP(M124,'м5'!$L$3:$L$102,'м5'!$M$3:$M$102))</f>
        <v>#N/A</v>
      </c>
      <c r="U124" s="374">
        <f t="shared" si="10"/>
        <v>110</v>
      </c>
      <c r="V124" s="249">
        <v>4</v>
      </c>
    </row>
    <row r="125" spans="1:22" ht="12.75">
      <c r="A125" s="232">
        <f t="shared" si="11"/>
        <v>5</v>
      </c>
      <c r="B125" s="411"/>
      <c r="C125" s="265">
        <v>106</v>
      </c>
      <c r="D125" s="288" t="s">
        <v>65</v>
      </c>
      <c r="E125" s="260" t="s">
        <v>107</v>
      </c>
      <c r="F125" s="262" t="s">
        <v>71</v>
      </c>
      <c r="G125" s="243"/>
      <c r="H125" s="262">
        <v>37</v>
      </c>
      <c r="I125" s="246"/>
      <c r="J125" s="237"/>
      <c r="K125" s="304">
        <v>8.03</v>
      </c>
      <c r="L125" s="303">
        <v>13.03</v>
      </c>
      <c r="M125" s="25"/>
      <c r="N125" s="443" t="e">
        <f>LOOKUP(G125,'м5'!C$3:C$102,'м5'!$B$3:$B$102)</f>
        <v>#N/A</v>
      </c>
      <c r="O125" s="444">
        <f>LOOKUP(H125,'м5'!D$3:D$102,'м5'!$B$3:$B$102)</f>
        <v>30</v>
      </c>
      <c r="P125" s="444">
        <f>LOOKUP(I125,'м5'!E$3:E$102,'м5'!$B$3:$B$102)</f>
        <v>10</v>
      </c>
      <c r="Q125" s="445" t="e">
        <f>LOOKUP(J125,'м5'!G$3:G$102,'м5'!$B$3:$B$102)</f>
        <v>#N/A</v>
      </c>
      <c r="R125" s="443">
        <f>IF(K125&lt;8.3,IF(ISNA(VLOOKUP(K125,'м5'!$H$3:$I$102,2,0)),LOOKUP(K125,'м5'!$H$3:$H$102,'м5'!$I$3:$I$102)-3,LOOKUP(K125,'м5'!$H$3:$H$102,'м5'!$I$3:$I$102)),IF(K125&gt;9.8,IF(ISNA(VLOOKUP(K125,'м5'!$H$3:$I$102,2,0)),LOOKUP(K125,'м5'!$H$3:$H$102,'м5'!$I$3:$I$102)-1,LOOKUP(K125,'м5'!$H$3:$H$102,'м5'!$I$3:$I$102)),IF(ISNA(VLOOKUP(K125,'м5'!$H$3:$I$102,2,0)),LOOKUP(K125,'м5'!$H$3:$H$102,'м5'!$I$3:$I$102)-2,LOOKUP(K125,'м5'!$H$3:$H$102,'м5'!$I$3:$I$102))))</f>
        <v>58</v>
      </c>
      <c r="S125" s="444">
        <f>IF(ISNA(VLOOKUP(L125,'м5'!$J$3:$K$102,2,0)),LOOKUP(L125,'м5'!$J$3:$J$102,'м5'!$K$3:$K$102)-1,LOOKUP(L125,'м5'!$J$3:$J$102,'м5'!$K$3:$K$102))</f>
        <v>22</v>
      </c>
      <c r="T125" s="445" t="e">
        <f>IF(ISNA(VLOOKUP(M125,'м5'!$L$3:$M$102,2,0)),LOOKUP(M125,'м5'!$L$3:$L$102,'м5'!$M$3:$M$102)-1,LOOKUP(M125,'м5'!$L$3:$L$102,'м5'!$M$3:$M$102))</f>
        <v>#N/A</v>
      </c>
      <c r="U125" s="374">
        <f t="shared" si="10"/>
        <v>110</v>
      </c>
      <c r="V125" s="249">
        <v>5</v>
      </c>
    </row>
    <row r="126" spans="1:22" ht="12.75">
      <c r="A126" s="232">
        <f t="shared" si="11"/>
        <v>6</v>
      </c>
      <c r="B126" s="411"/>
      <c r="C126" s="265">
        <v>101</v>
      </c>
      <c r="D126" s="302" t="s">
        <v>243</v>
      </c>
      <c r="E126" s="289" t="s">
        <v>105</v>
      </c>
      <c r="F126" s="262" t="s">
        <v>255</v>
      </c>
      <c r="G126" s="243"/>
      <c r="H126" s="262">
        <v>31</v>
      </c>
      <c r="I126" s="246"/>
      <c r="J126" s="237"/>
      <c r="K126" s="304">
        <v>7.96</v>
      </c>
      <c r="L126" s="303">
        <v>12.36</v>
      </c>
      <c r="M126" s="25"/>
      <c r="N126" s="443" t="e">
        <f>LOOKUP(G126,'м5'!C$3:C$102,'м5'!$B$3:$B$102)</f>
        <v>#N/A</v>
      </c>
      <c r="O126" s="444">
        <f>LOOKUP(H126,'м5'!D$3:D$102,'м5'!$B$3:$B$102)</f>
        <v>18</v>
      </c>
      <c r="P126" s="444">
        <f>LOOKUP(I126,'м5'!E$3:E$102,'м5'!$B$3:$B$102)</f>
        <v>10</v>
      </c>
      <c r="Q126" s="445" t="e">
        <f>LOOKUP(J126,'м5'!G$3:G$102,'м5'!$B$3:$B$102)</f>
        <v>#N/A</v>
      </c>
      <c r="R126" s="443">
        <f>IF(K126&lt;8.3,IF(ISNA(VLOOKUP(K126,'м5'!$H$3:$I$102,2,0)),LOOKUP(K126,'м5'!$H$3:$H$102,'м5'!$I$3:$I$102)-3,LOOKUP(K126,'м5'!$H$3:$H$102,'м5'!$I$3:$I$102)),IF(K126&gt;9.8,IF(ISNA(VLOOKUP(K126,'м5'!$H$3:$I$102,2,0)),LOOKUP(K126,'м5'!$H$3:$H$102,'м5'!$I$3:$I$102)-1,LOOKUP(K126,'м5'!$H$3:$H$102,'м5'!$I$3:$I$102)),IF(ISNA(VLOOKUP(K126,'м5'!$H$3:$I$102,2,0)),LOOKUP(K126,'м5'!$H$3:$H$102,'м5'!$I$3:$I$102)-2,LOOKUP(K126,'м5'!$H$3:$H$102,'м5'!$I$3:$I$102))))</f>
        <v>61</v>
      </c>
      <c r="S126" s="444">
        <f>IF(ISNA(VLOOKUP(L126,'м5'!$J$3:$K$102,2,0)),LOOKUP(L126,'м5'!$J$3:$J$102,'м5'!$K$3:$K$102)-1,LOOKUP(L126,'м5'!$J$3:$J$102,'м5'!$K$3:$K$102))</f>
        <v>25</v>
      </c>
      <c r="T126" s="445" t="e">
        <f>IF(ISNA(VLOOKUP(M126,'м5'!$L$3:$M$102,2,0)),LOOKUP(M126,'м5'!$L$3:$L$102,'м5'!$M$3:$M$102)-1,LOOKUP(M126,'м5'!$L$3:$L$102,'м5'!$M$3:$M$102))</f>
        <v>#N/A</v>
      </c>
      <c r="U126" s="374">
        <f t="shared" si="10"/>
        <v>104</v>
      </c>
      <c r="V126" s="249">
        <v>6</v>
      </c>
    </row>
    <row r="127" spans="1:22" ht="12.75">
      <c r="A127" s="232">
        <f t="shared" si="11"/>
        <v>7</v>
      </c>
      <c r="B127" s="411"/>
      <c r="C127" s="265">
        <v>105</v>
      </c>
      <c r="D127" s="294" t="s">
        <v>245</v>
      </c>
      <c r="E127" s="290" t="s">
        <v>106</v>
      </c>
      <c r="F127" s="261"/>
      <c r="G127" s="243"/>
      <c r="H127" s="262">
        <v>33</v>
      </c>
      <c r="I127" s="246"/>
      <c r="J127" s="237"/>
      <c r="K127" s="304">
        <v>8.37</v>
      </c>
      <c r="L127" s="303">
        <v>12.04</v>
      </c>
      <c r="M127" s="25"/>
      <c r="N127" s="443" t="e">
        <f>LOOKUP(G127,'м5'!C$3:C$102,'м5'!$B$3:$B$102)</f>
        <v>#N/A</v>
      </c>
      <c r="O127" s="444">
        <f>LOOKUP(H127,'м5'!D$3:D$102,'м5'!$B$3:$B$102)</f>
        <v>22</v>
      </c>
      <c r="P127" s="444">
        <f>LOOKUP(I127,'м5'!E$3:E$102,'м5'!$B$3:$B$102)</f>
        <v>10</v>
      </c>
      <c r="Q127" s="445" t="e">
        <f>LOOKUP(J127,'м5'!G$3:G$102,'м5'!$B$3:$B$102)</f>
        <v>#N/A</v>
      </c>
      <c r="R127" s="443">
        <f>IF(K127&lt;8.3,IF(ISNA(VLOOKUP(K127,'м5'!$H$3:$I$102,2,0)),LOOKUP(K127,'м5'!$H$3:$H$102,'м5'!$I$3:$I$102)-3,LOOKUP(K127,'м5'!$H$3:$H$102,'м5'!$I$3:$I$102)),IF(K127&gt;9.8,IF(ISNA(VLOOKUP(K127,'м5'!$H$3:$I$102,2,0)),LOOKUP(K127,'м5'!$H$3:$H$102,'м5'!$I$3:$I$102)-1,LOOKUP(K127,'м5'!$H$3:$H$102,'м5'!$I$3:$I$102)),IF(ISNA(VLOOKUP(K127,'м5'!$H$3:$I$102,2,0)),LOOKUP(K127,'м5'!$H$3:$H$102,'м5'!$I$3:$I$102)-2,LOOKUP(K127,'м5'!$H$3:$H$102,'м5'!$I$3:$I$102))))</f>
        <v>50</v>
      </c>
      <c r="S127" s="444">
        <f>IF(ISNA(VLOOKUP(L127,'м5'!$J$3:$K$102,2,0)),LOOKUP(L127,'м5'!$J$3:$J$102,'м5'!$K$3:$K$102)-1,LOOKUP(L127,'м5'!$J$3:$J$102,'м5'!$K$3:$K$102))</f>
        <v>29</v>
      </c>
      <c r="T127" s="445" t="e">
        <f>IF(ISNA(VLOOKUP(M127,'м5'!$L$3:$M$102,2,0)),LOOKUP(M127,'м5'!$L$3:$L$102,'м5'!$M$3:$M$102)-1,LOOKUP(M127,'м5'!$L$3:$L$102,'м5'!$M$3:$M$102))</f>
        <v>#N/A</v>
      </c>
      <c r="U127" s="374">
        <f t="shared" si="10"/>
        <v>101</v>
      </c>
      <c r="V127" s="249">
        <v>7</v>
      </c>
    </row>
    <row r="128" spans="1:22" ht="12.75">
      <c r="A128" s="232">
        <f t="shared" si="11"/>
        <v>8</v>
      </c>
      <c r="B128" s="411"/>
      <c r="C128" s="265">
        <v>96</v>
      </c>
      <c r="D128" s="288" t="s">
        <v>238</v>
      </c>
      <c r="E128" s="289" t="s">
        <v>103</v>
      </c>
      <c r="F128" s="262" t="s">
        <v>250</v>
      </c>
      <c r="G128" s="243"/>
      <c r="H128" s="262">
        <v>39</v>
      </c>
      <c r="I128" s="246"/>
      <c r="J128" s="237"/>
      <c r="K128" s="304">
        <v>8.36</v>
      </c>
      <c r="L128" s="303">
        <v>14.24</v>
      </c>
      <c r="M128" s="25"/>
      <c r="N128" s="443" t="e">
        <f>LOOKUP(G128,'м5'!C$3:C$102,'м5'!$B$3:$B$102)</f>
        <v>#N/A</v>
      </c>
      <c r="O128" s="444">
        <f>LOOKUP(H128,'м5'!D$3:D$102,'м5'!$B$3:$B$102)</f>
        <v>34</v>
      </c>
      <c r="P128" s="444">
        <f>LOOKUP(I128,'м5'!E$3:E$102,'м5'!$B$3:$B$102)</f>
        <v>10</v>
      </c>
      <c r="Q128" s="445" t="e">
        <f>LOOKUP(J128,'м5'!G$3:G$102,'м5'!$B$3:$B$102)</f>
        <v>#N/A</v>
      </c>
      <c r="R128" s="443">
        <f>IF(K128&lt;8.3,IF(ISNA(VLOOKUP(K128,'м5'!$H$3:$I$102,2,0)),LOOKUP(K128,'м5'!$H$3:$H$102,'м5'!$I$3:$I$102)-3,LOOKUP(K128,'м5'!$H$3:$H$102,'м5'!$I$3:$I$102)),IF(K128&gt;9.8,IF(ISNA(VLOOKUP(K128,'м5'!$H$3:$I$102,2,0)),LOOKUP(K128,'м5'!$H$3:$H$102,'м5'!$I$3:$I$102)-1,LOOKUP(K128,'м5'!$H$3:$H$102,'м5'!$I$3:$I$102)),IF(ISNA(VLOOKUP(K128,'м5'!$H$3:$I$102,2,0)),LOOKUP(K128,'м5'!$H$3:$H$102,'м5'!$I$3:$I$102)-2,LOOKUP(K128,'м5'!$H$3:$H$102,'м5'!$I$3:$I$102))))</f>
        <v>50</v>
      </c>
      <c r="S128" s="444">
        <f>IF(ISNA(VLOOKUP(L128,'м5'!$J$3:$K$102,2,0)),LOOKUP(L128,'м5'!$J$3:$J$102,'м5'!$K$3:$K$102)-1,LOOKUP(L128,'м5'!$J$3:$J$102,'м5'!$K$3:$K$102))</f>
        <v>15</v>
      </c>
      <c r="T128" s="445" t="e">
        <f>IF(ISNA(VLOOKUP(M128,'м5'!$L$3:$M$102,2,0)),LOOKUP(M128,'м5'!$L$3:$L$102,'м5'!$M$3:$M$102)-1,LOOKUP(M128,'м5'!$L$3:$L$102,'м5'!$M$3:$M$102))</f>
        <v>#N/A</v>
      </c>
      <c r="U128" s="374">
        <f t="shared" si="10"/>
        <v>99</v>
      </c>
      <c r="V128" s="249">
        <v>8</v>
      </c>
    </row>
    <row r="129" spans="1:22" ht="12.75">
      <c r="A129" s="232">
        <f t="shared" si="11"/>
        <v>9</v>
      </c>
      <c r="B129" s="411"/>
      <c r="C129" s="265">
        <v>104</v>
      </c>
      <c r="D129" s="288" t="s">
        <v>68</v>
      </c>
      <c r="E129" s="289" t="s">
        <v>106</v>
      </c>
      <c r="F129" s="262" t="s">
        <v>74</v>
      </c>
      <c r="G129" s="243"/>
      <c r="H129" s="262">
        <v>25</v>
      </c>
      <c r="I129" s="246"/>
      <c r="J129" s="237"/>
      <c r="K129" s="304">
        <v>8.25</v>
      </c>
      <c r="L129" s="303">
        <v>11.47</v>
      </c>
      <c r="M129" s="25"/>
      <c r="N129" s="443" t="e">
        <f>LOOKUP(G129,'м5'!C$3:C$102,'м5'!$B$3:$B$102)</f>
        <v>#N/A</v>
      </c>
      <c r="O129" s="444">
        <f>LOOKUP(H129,'м5'!D$3:D$102,'м5'!$B$3:$B$102)</f>
        <v>6</v>
      </c>
      <c r="P129" s="444">
        <f>LOOKUP(I129,'м5'!E$3:E$102,'м5'!$B$3:$B$102)</f>
        <v>10</v>
      </c>
      <c r="Q129" s="445" t="e">
        <f>LOOKUP(J129,'м5'!G$3:G$102,'м5'!$B$3:$B$102)</f>
        <v>#N/A</v>
      </c>
      <c r="R129" s="443">
        <f>IF(K129&lt;8.3,IF(ISNA(VLOOKUP(K129,'м5'!$H$3:$I$102,2,0)),LOOKUP(K129,'м5'!$H$3:$H$102,'м5'!$I$3:$I$102)-3,LOOKUP(K129,'м5'!$H$3:$H$102,'м5'!$I$3:$I$102)),IF(K129&gt;9.8,IF(ISNA(VLOOKUP(K129,'м5'!$H$3:$I$102,2,0)),LOOKUP(K129,'м5'!$H$3:$H$102,'м5'!$I$3:$I$102)-1,LOOKUP(K129,'м5'!$H$3:$H$102,'м5'!$I$3:$I$102)),IF(ISNA(VLOOKUP(K129,'м5'!$H$3:$I$102,2,0)),LOOKUP(K129,'м5'!$H$3:$H$102,'м5'!$I$3:$I$102)-2,LOOKUP(K129,'м5'!$H$3:$H$102,'м5'!$I$3:$I$102))))</f>
        <v>52</v>
      </c>
      <c r="S129" s="444">
        <f>IF(ISNA(VLOOKUP(L129,'м5'!$J$3:$K$102,2,0)),LOOKUP(L129,'м5'!$J$3:$J$102,'м5'!$K$3:$K$102)-1,LOOKUP(L129,'м5'!$J$3:$J$102,'м5'!$K$3:$K$102))</f>
        <v>32</v>
      </c>
      <c r="T129" s="445" t="e">
        <f>IF(ISNA(VLOOKUP(M129,'м5'!$L$3:$M$102,2,0)),LOOKUP(M129,'м5'!$L$3:$L$102,'м5'!$M$3:$M$102)-1,LOOKUP(M129,'м5'!$L$3:$L$102,'м5'!$M$3:$M$102))</f>
        <v>#N/A</v>
      </c>
      <c r="U129" s="374">
        <f t="shared" si="10"/>
        <v>90</v>
      </c>
      <c r="V129" s="249">
        <v>9</v>
      </c>
    </row>
    <row r="130" spans="1:22" ht="12.75">
      <c r="A130" s="232">
        <f t="shared" si="11"/>
        <v>10</v>
      </c>
      <c r="B130" s="411"/>
      <c r="C130" s="265">
        <v>103</v>
      </c>
      <c r="D130" s="294" t="s">
        <v>244</v>
      </c>
      <c r="E130" s="290" t="s">
        <v>106</v>
      </c>
      <c r="F130" s="261"/>
      <c r="G130" s="243"/>
      <c r="H130" s="262">
        <v>29</v>
      </c>
      <c r="I130" s="246"/>
      <c r="J130" s="237"/>
      <c r="K130" s="304">
        <v>8.66</v>
      </c>
      <c r="L130" s="303">
        <v>12.06</v>
      </c>
      <c r="M130" s="25"/>
      <c r="N130" s="443" t="e">
        <f>LOOKUP(G130,'м5'!C$3:C$102,'м5'!$B$3:$B$102)</f>
        <v>#N/A</v>
      </c>
      <c r="O130" s="444">
        <f>LOOKUP(H130,'м5'!D$3:D$102,'м5'!$B$3:$B$102)</f>
        <v>14</v>
      </c>
      <c r="P130" s="444">
        <f>LOOKUP(I130,'м5'!E$3:E$102,'м5'!$B$3:$B$102)</f>
        <v>10</v>
      </c>
      <c r="Q130" s="445" t="e">
        <f>LOOKUP(J130,'м5'!G$3:G$102,'м5'!$B$3:$B$102)</f>
        <v>#N/A</v>
      </c>
      <c r="R130" s="443">
        <f>IF(K130&lt;8.3,IF(ISNA(VLOOKUP(K130,'м5'!$H$3:$I$102,2,0)),LOOKUP(K130,'м5'!$H$3:$H$102,'м5'!$I$3:$I$102)-3,LOOKUP(K130,'м5'!$H$3:$H$102,'м5'!$I$3:$I$102)),IF(K130&gt;9.8,IF(ISNA(VLOOKUP(K130,'м5'!$H$3:$I$102,2,0)),LOOKUP(K130,'м5'!$H$3:$H$102,'м5'!$I$3:$I$102)-1,LOOKUP(K130,'м5'!$H$3:$H$102,'м5'!$I$3:$I$102)),IF(ISNA(VLOOKUP(K130,'м5'!$H$3:$I$102,2,0)),LOOKUP(K130,'м5'!$H$3:$H$102,'м5'!$I$3:$I$102)-2,LOOKUP(K130,'м5'!$H$3:$H$102,'м5'!$I$3:$I$102))))</f>
        <v>44</v>
      </c>
      <c r="S130" s="444">
        <f>IF(ISNA(VLOOKUP(L130,'м5'!$J$3:$K$102,2,0)),LOOKUP(L130,'м5'!$J$3:$J$102,'м5'!$K$3:$K$102)-1,LOOKUP(L130,'м5'!$J$3:$J$102,'м5'!$K$3:$K$102))</f>
        <v>29</v>
      </c>
      <c r="T130" s="445" t="e">
        <f>IF(ISNA(VLOOKUP(M130,'м5'!$L$3:$M$102,2,0)),LOOKUP(M130,'м5'!$L$3:$L$102,'м5'!$M$3:$M$102)-1,LOOKUP(M130,'м5'!$L$3:$L$102,'м5'!$M$3:$M$102))</f>
        <v>#N/A</v>
      </c>
      <c r="U130" s="374">
        <f t="shared" si="10"/>
        <v>87</v>
      </c>
      <c r="V130" s="249">
        <v>10</v>
      </c>
    </row>
    <row r="131" spans="1:22" ht="12.75">
      <c r="A131" s="232">
        <f t="shared" si="11"/>
        <v>11</v>
      </c>
      <c r="B131" s="411"/>
      <c r="C131" s="265">
        <v>102</v>
      </c>
      <c r="D131" s="288" t="s">
        <v>67</v>
      </c>
      <c r="E131" s="289" t="s">
        <v>106</v>
      </c>
      <c r="F131" s="262" t="s">
        <v>73</v>
      </c>
      <c r="G131" s="243"/>
      <c r="H131" s="262">
        <v>31</v>
      </c>
      <c r="I131" s="246"/>
      <c r="J131" s="237"/>
      <c r="K131" s="304">
        <v>8.81</v>
      </c>
      <c r="L131" s="303">
        <v>13.04</v>
      </c>
      <c r="M131" s="25"/>
      <c r="N131" s="443" t="e">
        <f>LOOKUP(G131,'м5'!C$3:C$102,'м5'!$B$3:$B$102)</f>
        <v>#N/A</v>
      </c>
      <c r="O131" s="444">
        <f>LOOKUP(H131,'м5'!D$3:D$102,'м5'!$B$3:$B$102)</f>
        <v>18</v>
      </c>
      <c r="P131" s="444">
        <f>LOOKUP(I131,'м5'!E$3:E$102,'м5'!$B$3:$B$102)</f>
        <v>10</v>
      </c>
      <c r="Q131" s="445" t="e">
        <f>LOOKUP(J131,'м5'!G$3:G$102,'м5'!$B$3:$B$102)</f>
        <v>#N/A</v>
      </c>
      <c r="R131" s="443">
        <f>IF(K131&lt;8.3,IF(ISNA(VLOOKUP(K131,'м5'!$H$3:$I$102,2,0)),LOOKUP(K131,'м5'!$H$3:$H$102,'м5'!$I$3:$I$102)-3,LOOKUP(K131,'м5'!$H$3:$H$102,'м5'!$I$3:$I$102)),IF(K131&gt;9.8,IF(ISNA(VLOOKUP(K131,'м5'!$H$3:$I$102,2,0)),LOOKUP(K131,'м5'!$H$3:$H$102,'м5'!$I$3:$I$102)-1,LOOKUP(K131,'м5'!$H$3:$H$102,'м5'!$I$3:$I$102)),IF(ISNA(VLOOKUP(K131,'м5'!$H$3:$I$102,2,0)),LOOKUP(K131,'м5'!$H$3:$H$102,'м5'!$I$3:$I$102)-2,LOOKUP(K131,'м5'!$H$3:$H$102,'м5'!$I$3:$I$102))))</f>
        <v>40</v>
      </c>
      <c r="S131" s="444">
        <f>IF(ISNA(VLOOKUP(L131,'м5'!$J$3:$K$102,2,0)),LOOKUP(L131,'м5'!$J$3:$J$102,'м5'!$K$3:$K$102)-1,LOOKUP(L131,'м5'!$J$3:$J$102,'м5'!$K$3:$K$102))</f>
        <v>22</v>
      </c>
      <c r="T131" s="445" t="e">
        <f>IF(ISNA(VLOOKUP(M131,'м5'!$L$3:$M$102,2,0)),LOOKUP(M131,'м5'!$L$3:$L$102,'м5'!$M$3:$M$102)-1,LOOKUP(M131,'м5'!$L$3:$L$102,'м5'!$M$3:$M$102))</f>
        <v>#N/A</v>
      </c>
      <c r="U131" s="374">
        <f t="shared" si="10"/>
        <v>80</v>
      </c>
      <c r="V131" s="249">
        <v>11</v>
      </c>
    </row>
    <row r="132" spans="1:22" ht="12.75">
      <c r="A132" s="232">
        <f t="shared" si="11"/>
        <v>12</v>
      </c>
      <c r="B132" s="411"/>
      <c r="C132" s="265">
        <v>97</v>
      </c>
      <c r="D132" s="288" t="s">
        <v>239</v>
      </c>
      <c r="E132" s="289" t="s">
        <v>103</v>
      </c>
      <c r="F132" s="262" t="s">
        <v>251</v>
      </c>
      <c r="G132" s="243"/>
      <c r="H132" s="262">
        <v>25</v>
      </c>
      <c r="I132" s="246"/>
      <c r="J132" s="237"/>
      <c r="K132" s="304">
        <v>8.12</v>
      </c>
      <c r="L132" s="303">
        <v>14.38</v>
      </c>
      <c r="M132" s="25"/>
      <c r="N132" s="443" t="e">
        <f>LOOKUP(G132,'м5'!C$3:C$102,'м5'!$B$3:$B$102)</f>
        <v>#N/A</v>
      </c>
      <c r="O132" s="444">
        <f>LOOKUP(H132,'м5'!D$3:D$102,'м5'!$B$3:$B$102)</f>
        <v>6</v>
      </c>
      <c r="P132" s="444">
        <f>LOOKUP(I132,'м5'!E$3:E$102,'м5'!$B$3:$B$102)</f>
        <v>10</v>
      </c>
      <c r="Q132" s="445" t="e">
        <f>LOOKUP(J132,'м5'!G$3:G$102,'м5'!$B$3:$B$102)</f>
        <v>#N/A</v>
      </c>
      <c r="R132" s="443">
        <f>IF(K132&lt;8.3,IF(ISNA(VLOOKUP(K132,'м5'!$H$3:$I$102,2,0)),LOOKUP(K132,'м5'!$H$3:$H$102,'м5'!$I$3:$I$102)-3,LOOKUP(K132,'м5'!$H$3:$H$102,'м5'!$I$3:$I$102)),IF(K132&gt;9.8,IF(ISNA(VLOOKUP(K132,'м5'!$H$3:$I$102,2,0)),LOOKUP(K132,'м5'!$H$3:$H$102,'м5'!$I$3:$I$102)-1,LOOKUP(K132,'м5'!$H$3:$H$102,'м5'!$I$3:$I$102)),IF(ISNA(VLOOKUP(K132,'м5'!$H$3:$I$102,2,0)),LOOKUP(K132,'м5'!$H$3:$H$102,'м5'!$I$3:$I$102)-2,LOOKUP(K132,'м5'!$H$3:$H$102,'м5'!$I$3:$I$102))))</f>
        <v>55</v>
      </c>
      <c r="S132" s="444">
        <f>IF(ISNA(VLOOKUP(L132,'м5'!$J$3:$K$102,2,0)),LOOKUP(L132,'м5'!$J$3:$J$102,'м5'!$K$3:$K$102)-1,LOOKUP(L132,'м5'!$J$3:$J$102,'м5'!$K$3:$K$102))</f>
        <v>14</v>
      </c>
      <c r="T132" s="445" t="e">
        <f>IF(ISNA(VLOOKUP(M132,'м5'!$L$3:$M$102,2,0)),LOOKUP(M132,'м5'!$L$3:$L$102,'м5'!$M$3:$M$102)-1,LOOKUP(M132,'м5'!$L$3:$L$102,'м5'!$M$3:$M$102))</f>
        <v>#N/A</v>
      </c>
      <c r="U132" s="374">
        <f t="shared" si="10"/>
        <v>75</v>
      </c>
      <c r="V132" s="249">
        <v>12</v>
      </c>
    </row>
    <row r="133" spans="1:22" ht="12.75">
      <c r="A133" s="232">
        <f t="shared" si="11"/>
        <v>13</v>
      </c>
      <c r="B133" s="411"/>
      <c r="C133" s="265">
        <v>108</v>
      </c>
      <c r="D133" s="288" t="s">
        <v>246</v>
      </c>
      <c r="E133" s="289" t="s">
        <v>108</v>
      </c>
      <c r="F133" s="262" t="s">
        <v>256</v>
      </c>
      <c r="G133" s="243"/>
      <c r="H133" s="262">
        <v>30</v>
      </c>
      <c r="I133" s="246"/>
      <c r="J133" s="237"/>
      <c r="K133" s="304">
        <v>8.84</v>
      </c>
      <c r="L133" s="303">
        <v>13.5</v>
      </c>
      <c r="M133" s="25"/>
      <c r="N133" s="443" t="e">
        <f>LOOKUP(G133,'м5'!C$3:C$102,'м5'!$B$3:$B$102)</f>
        <v>#N/A</v>
      </c>
      <c r="O133" s="444">
        <f>LOOKUP(H133,'м5'!D$3:D$102,'м5'!$B$3:$B$102)</f>
        <v>16</v>
      </c>
      <c r="P133" s="444">
        <f>LOOKUP(I133,'м5'!E$3:E$102,'м5'!$B$3:$B$102)</f>
        <v>10</v>
      </c>
      <c r="Q133" s="445" t="e">
        <f>LOOKUP(J133,'м5'!G$3:G$102,'м5'!$B$3:$B$102)</f>
        <v>#N/A</v>
      </c>
      <c r="R133" s="443">
        <f>IF(K133&lt;8.3,IF(ISNA(VLOOKUP(K133,'м5'!$H$3:$I$102,2,0)),LOOKUP(K133,'м5'!$H$3:$H$102,'м5'!$I$3:$I$102)-3,LOOKUP(K133,'м5'!$H$3:$H$102,'м5'!$I$3:$I$102)),IF(K133&gt;9.8,IF(ISNA(VLOOKUP(K133,'м5'!$H$3:$I$102,2,0)),LOOKUP(K133,'м5'!$H$3:$H$102,'м5'!$I$3:$I$102)-1,LOOKUP(K133,'м5'!$H$3:$H$102,'м5'!$I$3:$I$102)),IF(ISNA(VLOOKUP(K133,'м5'!$H$3:$I$102,2,0)),LOOKUP(K133,'м5'!$H$3:$H$102,'м5'!$I$3:$I$102)-2,LOOKUP(K133,'м5'!$H$3:$H$102,'м5'!$I$3:$I$102))))</f>
        <v>40</v>
      </c>
      <c r="S133" s="444">
        <f>IF(ISNA(VLOOKUP(L133,'м5'!$J$3:$K$102,2,0)),LOOKUP(L133,'м5'!$J$3:$J$102,'м5'!$K$3:$K$102)-1,LOOKUP(L133,'м5'!$J$3:$J$102,'м5'!$K$3:$K$102))</f>
        <v>18</v>
      </c>
      <c r="T133" s="445" t="e">
        <f>IF(ISNA(VLOOKUP(M133,'м5'!$L$3:$M$102,2,0)),LOOKUP(M133,'м5'!$L$3:$L$102,'м5'!$M$3:$M$102)-1,LOOKUP(M133,'м5'!$L$3:$L$102,'м5'!$M$3:$M$102))</f>
        <v>#N/A</v>
      </c>
      <c r="U133" s="374">
        <f t="shared" si="10"/>
        <v>74</v>
      </c>
      <c r="V133" s="249">
        <v>13</v>
      </c>
    </row>
    <row r="134" spans="1:22" ht="12.75">
      <c r="A134" s="232">
        <f t="shared" si="11"/>
        <v>14</v>
      </c>
      <c r="B134" s="411"/>
      <c r="C134" s="265">
        <v>99</v>
      </c>
      <c r="D134" s="301" t="s">
        <v>241</v>
      </c>
      <c r="E134" s="290" t="s">
        <v>103</v>
      </c>
      <c r="F134" s="261" t="s">
        <v>253</v>
      </c>
      <c r="G134" s="243"/>
      <c r="H134" s="262">
        <v>29</v>
      </c>
      <c r="I134" s="246"/>
      <c r="J134" s="237"/>
      <c r="K134" s="304">
        <v>8.91</v>
      </c>
      <c r="L134" s="303">
        <v>13.12</v>
      </c>
      <c r="M134" s="25"/>
      <c r="N134" s="443" t="e">
        <f>LOOKUP(G134,'м5'!C$3:C$102,'м5'!$B$3:$B$102)</f>
        <v>#N/A</v>
      </c>
      <c r="O134" s="444">
        <f>LOOKUP(H134,'м5'!D$3:D$102,'м5'!$B$3:$B$102)</f>
        <v>14</v>
      </c>
      <c r="P134" s="444">
        <f>LOOKUP(I134,'м5'!E$3:E$102,'м5'!$B$3:$B$102)</f>
        <v>10</v>
      </c>
      <c r="Q134" s="445" t="e">
        <f>LOOKUP(J134,'м5'!G$3:G$102,'м5'!$B$3:$B$102)</f>
        <v>#N/A</v>
      </c>
      <c r="R134" s="443">
        <f>IF(K134&lt;8.3,IF(ISNA(VLOOKUP(K134,'м5'!$H$3:$I$102,2,0)),LOOKUP(K134,'м5'!$H$3:$H$102,'м5'!$I$3:$I$102)-3,LOOKUP(K134,'м5'!$H$3:$H$102,'м5'!$I$3:$I$102)),IF(K134&gt;9.8,IF(ISNA(VLOOKUP(K134,'м5'!$H$3:$I$102,2,0)),LOOKUP(K134,'м5'!$H$3:$H$102,'м5'!$I$3:$I$102)-1,LOOKUP(K134,'м5'!$H$3:$H$102,'м5'!$I$3:$I$102)),IF(ISNA(VLOOKUP(K134,'м5'!$H$3:$I$102,2,0)),LOOKUP(K134,'м5'!$H$3:$H$102,'м5'!$I$3:$I$102)-2,LOOKUP(K134,'м5'!$H$3:$H$102,'м5'!$I$3:$I$102))))</f>
        <v>38</v>
      </c>
      <c r="S134" s="444">
        <f>IF(ISNA(VLOOKUP(L134,'м5'!$J$3:$K$102,2,0)),LOOKUP(L134,'м5'!$J$3:$J$102,'м5'!$K$3:$K$102)-1,LOOKUP(L134,'м5'!$J$3:$J$102,'м5'!$K$3:$K$102))</f>
        <v>21</v>
      </c>
      <c r="T134" s="445" t="e">
        <f>IF(ISNA(VLOOKUP(M134,'м5'!$L$3:$M$102,2,0)),LOOKUP(M134,'м5'!$L$3:$L$102,'м5'!$M$3:$M$102)-1,LOOKUP(M134,'м5'!$L$3:$L$102,'м5'!$M$3:$M$102))</f>
        <v>#N/A</v>
      </c>
      <c r="U134" s="374">
        <f t="shared" si="10"/>
        <v>73</v>
      </c>
      <c r="V134" s="249">
        <v>14</v>
      </c>
    </row>
    <row r="135" spans="1:22" ht="12.75">
      <c r="A135" s="232">
        <f t="shared" si="11"/>
        <v>15</v>
      </c>
      <c r="B135" s="411"/>
      <c r="C135" s="265">
        <v>100</v>
      </c>
      <c r="D135" s="257" t="s">
        <v>242</v>
      </c>
      <c r="E135" s="289" t="s">
        <v>105</v>
      </c>
      <c r="F135" s="262" t="s">
        <v>254</v>
      </c>
      <c r="G135" s="243"/>
      <c r="H135" s="262">
        <v>29</v>
      </c>
      <c r="I135" s="246"/>
      <c r="J135" s="237"/>
      <c r="K135" s="304">
        <v>8.96</v>
      </c>
      <c r="L135" s="303">
        <v>13.54</v>
      </c>
      <c r="M135" s="25"/>
      <c r="N135" s="443" t="e">
        <f>LOOKUP(G135,'м5'!C$3:C$102,'м5'!$B$3:$B$102)</f>
        <v>#N/A</v>
      </c>
      <c r="O135" s="444">
        <f>LOOKUP(H135,'м5'!D$3:D$102,'м5'!$B$3:$B$102)</f>
        <v>14</v>
      </c>
      <c r="P135" s="444">
        <f>LOOKUP(I135,'м5'!E$3:E$102,'м5'!$B$3:$B$102)</f>
        <v>10</v>
      </c>
      <c r="Q135" s="445" t="e">
        <f>LOOKUP(J135,'м5'!G$3:G$102,'м5'!$B$3:$B$102)</f>
        <v>#N/A</v>
      </c>
      <c r="R135" s="443">
        <f>IF(K135&lt;8.3,IF(ISNA(VLOOKUP(K135,'м5'!$H$3:$I$102,2,0)),LOOKUP(K135,'м5'!$H$3:$H$102,'м5'!$I$3:$I$102)-3,LOOKUP(K135,'м5'!$H$3:$H$102,'м5'!$I$3:$I$102)),IF(K135&gt;9.8,IF(ISNA(VLOOKUP(K135,'м5'!$H$3:$I$102,2,0)),LOOKUP(K135,'м5'!$H$3:$H$102,'м5'!$I$3:$I$102)-1,LOOKUP(K135,'м5'!$H$3:$H$102,'м5'!$I$3:$I$102)),IF(ISNA(VLOOKUP(K135,'м5'!$H$3:$I$102,2,0)),LOOKUP(K135,'м5'!$H$3:$H$102,'м5'!$I$3:$I$102)-2,LOOKUP(K135,'м5'!$H$3:$H$102,'м5'!$I$3:$I$102))))</f>
        <v>38</v>
      </c>
      <c r="S135" s="444">
        <f>IF(ISNA(VLOOKUP(L135,'м5'!$J$3:$K$102,2,0)),LOOKUP(L135,'м5'!$J$3:$J$102,'м5'!$K$3:$K$102)-1,LOOKUP(L135,'м5'!$J$3:$J$102,'м5'!$K$3:$K$102))</f>
        <v>17</v>
      </c>
      <c r="T135" s="445" t="e">
        <f>IF(ISNA(VLOOKUP(M135,'м5'!$L$3:$M$102,2,0)),LOOKUP(M135,'м5'!$L$3:$L$102,'м5'!$M$3:$M$102)-1,LOOKUP(M135,'м5'!$L$3:$L$102,'м5'!$M$3:$M$102))</f>
        <v>#N/A</v>
      </c>
      <c r="U135" s="374">
        <f t="shared" si="10"/>
        <v>69</v>
      </c>
      <c r="V135" s="249">
        <v>15</v>
      </c>
    </row>
    <row r="136" spans="1:22" ht="13.5" thickBot="1">
      <c r="A136" s="232">
        <f t="shared" si="11"/>
        <v>16</v>
      </c>
      <c r="B136" s="412"/>
      <c r="C136" s="312">
        <v>98</v>
      </c>
      <c r="D136" s="390" t="s">
        <v>240</v>
      </c>
      <c r="E136" s="313" t="s">
        <v>103</v>
      </c>
      <c r="F136" s="314" t="s">
        <v>252</v>
      </c>
      <c r="G136" s="244"/>
      <c r="H136" s="391">
        <v>24</v>
      </c>
      <c r="I136" s="247"/>
      <c r="J136" s="238"/>
      <c r="K136" s="392" t="s">
        <v>259</v>
      </c>
      <c r="L136" s="315">
        <v>12.59</v>
      </c>
      <c r="M136" s="26"/>
      <c r="N136" s="446" t="e">
        <f>LOOKUP(G136,'м5'!C$3:C$102,'м5'!$B$3:$B$102)</f>
        <v>#N/A</v>
      </c>
      <c r="O136" s="447">
        <f>LOOKUP(H136,'м5'!D$3:D$102,'м5'!$B$3:$B$102)</f>
        <v>4</v>
      </c>
      <c r="P136" s="447">
        <f>LOOKUP(I136,'м5'!E$3:E$102,'м5'!$B$3:$B$102)</f>
        <v>10</v>
      </c>
      <c r="Q136" s="448" t="e">
        <f>LOOKUP(J136,'м5'!G$3:G$102,'м5'!$B$3:$B$102)</f>
        <v>#N/A</v>
      </c>
      <c r="R136" s="446">
        <v>0</v>
      </c>
      <c r="S136" s="447">
        <f>IF(ISNA(VLOOKUP(L136,'м5'!$J$3:$K$102,2,0)),LOOKUP(L136,'м5'!$J$3:$J$102,'м5'!$K$3:$K$102)-1,LOOKUP(L136,'м5'!$J$3:$J$102,'м5'!$K$3:$K$102))</f>
        <v>23</v>
      </c>
      <c r="T136" s="448" t="e">
        <f>IF(ISNA(VLOOKUP(M136,'м5'!$L$3:$M$102,2,0)),LOOKUP(M136,'м5'!$L$3:$L$102,'м5'!$M$3:$M$102)-1,LOOKUP(M136,'м5'!$L$3:$L$102,'м5'!$M$3:$M$102))</f>
        <v>#N/A</v>
      </c>
      <c r="U136" s="253">
        <f t="shared" si="10"/>
        <v>27</v>
      </c>
      <c r="V136" s="250">
        <v>16</v>
      </c>
    </row>
  </sheetData>
  <sheetProtection/>
  <mergeCells count="60">
    <mergeCell ref="F72:F73"/>
    <mergeCell ref="G72:M72"/>
    <mergeCell ref="N72:T72"/>
    <mergeCell ref="B74:B99"/>
    <mergeCell ref="B72:B73"/>
    <mergeCell ref="C72:C73"/>
    <mergeCell ref="D72:D73"/>
    <mergeCell ref="E72:E73"/>
    <mergeCell ref="F48:F49"/>
    <mergeCell ref="G48:M48"/>
    <mergeCell ref="N48:T48"/>
    <mergeCell ref="B50:B69"/>
    <mergeCell ref="B48:B49"/>
    <mergeCell ref="C48:C49"/>
    <mergeCell ref="D48:D49"/>
    <mergeCell ref="E48:E49"/>
    <mergeCell ref="F26:F27"/>
    <mergeCell ref="G26:M26"/>
    <mergeCell ref="N26:T26"/>
    <mergeCell ref="B28:B45"/>
    <mergeCell ref="B26:B27"/>
    <mergeCell ref="C26:C27"/>
    <mergeCell ref="D26:D27"/>
    <mergeCell ref="E26:E27"/>
    <mergeCell ref="U4:U5"/>
    <mergeCell ref="V4:V5"/>
    <mergeCell ref="E4:E5"/>
    <mergeCell ref="B6:B23"/>
    <mergeCell ref="B4:B5"/>
    <mergeCell ref="C4:C5"/>
    <mergeCell ref="D4:D5"/>
    <mergeCell ref="F4:F5"/>
    <mergeCell ref="G4:M4"/>
    <mergeCell ref="N4:T4"/>
    <mergeCell ref="U26:U27"/>
    <mergeCell ref="V26:V27"/>
    <mergeCell ref="U48:U49"/>
    <mergeCell ref="V48:V49"/>
    <mergeCell ref="U72:U73"/>
    <mergeCell ref="V72:V73"/>
    <mergeCell ref="D119:D120"/>
    <mergeCell ref="E119:E120"/>
    <mergeCell ref="F119:F120"/>
    <mergeCell ref="G119:M119"/>
    <mergeCell ref="B103:B104"/>
    <mergeCell ref="C103:C104"/>
    <mergeCell ref="D103:D104"/>
    <mergeCell ref="E103:E104"/>
    <mergeCell ref="F103:F104"/>
    <mergeCell ref="G103:M103"/>
    <mergeCell ref="N119:T119"/>
    <mergeCell ref="U119:U120"/>
    <mergeCell ref="V119:V120"/>
    <mergeCell ref="B121:B136"/>
    <mergeCell ref="N103:T103"/>
    <mergeCell ref="U103:U104"/>
    <mergeCell ref="V103:V104"/>
    <mergeCell ref="B105:B116"/>
    <mergeCell ref="B119:B120"/>
    <mergeCell ref="C119:C120"/>
  </mergeCells>
  <conditionalFormatting sqref="C50:C69">
    <cfRule type="duplicateValues" priority="58" dxfId="49">
      <formula>AND(COUNTIF($C$50:$C$69,C50)&gt;1,NOT(ISBLANK(C50)))</formula>
    </cfRule>
  </conditionalFormatting>
  <conditionalFormatting sqref="D50:D69">
    <cfRule type="duplicateValues" priority="57" dxfId="49" stopIfTrue="1">
      <formula>AND(COUNTIF($D$50:$D$69,D50)&gt;1,NOT(ISBLANK(D50)))</formula>
    </cfRule>
  </conditionalFormatting>
  <conditionalFormatting sqref="F50:F69">
    <cfRule type="duplicateValues" priority="56" dxfId="49" stopIfTrue="1">
      <formula>AND(COUNTIF($F$50:$F$69,F50)&gt;1,NOT(ISBLANK(F50)))</formula>
    </cfRule>
  </conditionalFormatting>
  <conditionalFormatting sqref="F50:F52 F61:F64">
    <cfRule type="duplicateValues" priority="55" dxfId="49" stopIfTrue="1">
      <formula>AND(COUNTIF($F$50:$F$52,F50)+COUNTIF($F$61:$F$64,F50)&gt;1,NOT(ISBLANK(F50)))</formula>
    </cfRule>
  </conditionalFormatting>
  <conditionalFormatting sqref="F50:F52">
    <cfRule type="duplicateValues" priority="54" dxfId="49" stopIfTrue="1">
      <formula>AND(COUNTIF($F$50:$F$52,F50)&gt;1,NOT(ISBLANK(F50)))</formula>
    </cfRule>
  </conditionalFormatting>
  <conditionalFormatting sqref="D10">
    <cfRule type="duplicateValues" priority="47" dxfId="49" stopIfTrue="1">
      <formula>AND(COUNTIF($D$10:$D$10,D10)&gt;1,NOT(ISBLANK(D10)))</formula>
    </cfRule>
  </conditionalFormatting>
  <conditionalFormatting sqref="D64:D65">
    <cfRule type="duplicateValues" priority="46" dxfId="49" stopIfTrue="1">
      <formula>AND(COUNTIF($D$64:$D$65,D64)&gt;1,NOT(ISBLANK(D64)))</formula>
    </cfRule>
  </conditionalFormatting>
  <conditionalFormatting sqref="F64:F65">
    <cfRule type="duplicateValues" priority="45" dxfId="49" stopIfTrue="1">
      <formula>AND(COUNTIF($F$64:$F$65,F64)&gt;1,NOT(ISBLANK(F64)))</formula>
    </cfRule>
  </conditionalFormatting>
  <conditionalFormatting sqref="F105:F107">
    <cfRule type="duplicateValues" priority="40" dxfId="49" stopIfTrue="1">
      <formula>AND(COUNTIF($F$105:$F$107,F105)&gt;1,NOT(ISBLANK(F105)))</formula>
    </cfRule>
  </conditionalFormatting>
  <conditionalFormatting sqref="D18">
    <cfRule type="duplicateValues" priority="32" dxfId="49" stopIfTrue="1">
      <formula>AND(COUNTIF($D$18:$D$18,D18)&gt;1,NOT(ISBLANK(D18)))</formula>
    </cfRule>
    <cfRule type="duplicateValues" priority="33" dxfId="49" stopIfTrue="1">
      <formula>AND(COUNTIF($D$18:$D$18,D18)&gt;1,NOT(ISBLANK(D18)))</formula>
    </cfRule>
  </conditionalFormatting>
  <conditionalFormatting sqref="F18">
    <cfRule type="duplicateValues" priority="31" dxfId="49" stopIfTrue="1">
      <formula>AND(COUNTIF($F$18:$F$18,F18)&gt;1,NOT(ISBLANK(F18)))</formula>
    </cfRule>
  </conditionalFormatting>
  <conditionalFormatting sqref="F18">
    <cfRule type="duplicateValues" priority="27" dxfId="49" stopIfTrue="1">
      <formula>AND(COUNTIF($F$18:$F$18,F18)&gt;1,NOT(ISBLANK(F18)))</formula>
    </cfRule>
    <cfRule type="duplicateValues" priority="28" dxfId="49" stopIfTrue="1">
      <formula>AND(COUNTIF($F$18:$F$18,F18)&gt;1,NOT(ISBLANK(F18)))</formula>
    </cfRule>
  </conditionalFormatting>
  <conditionalFormatting sqref="C6:C23">
    <cfRule type="duplicateValues" priority="26" dxfId="49">
      <formula>AND(COUNTIF($C$6:$C$23,C6)&gt;1,NOT(ISBLANK(C6)))</formula>
    </cfRule>
  </conditionalFormatting>
  <conditionalFormatting sqref="D39:D41">
    <cfRule type="duplicateValues" priority="24" dxfId="49" stopIfTrue="1">
      <formula>AND(COUNTIF($D$39:$D$41,D39)&gt;1,NOT(ISBLANK(D39)))</formula>
    </cfRule>
    <cfRule type="duplicateValues" priority="25" dxfId="49" stopIfTrue="1">
      <formula>AND(COUNTIF($D$39:$D$41,D39)&gt;1,NOT(ISBLANK(D39)))</formula>
    </cfRule>
  </conditionalFormatting>
  <conditionalFormatting sqref="F39:F43">
    <cfRule type="duplicateValues" priority="22" dxfId="49" stopIfTrue="1">
      <formula>AND(COUNTIF($F$39:$F$43,F39)&gt;1,NOT(ISBLANK(F39)))</formula>
    </cfRule>
    <cfRule type="duplicateValues" priority="23" dxfId="49" stopIfTrue="1">
      <formula>AND(COUNTIF($F$39:$F$43,F39)&gt;1,NOT(ISBLANK(F39)))</formula>
    </cfRule>
  </conditionalFormatting>
  <conditionalFormatting sqref="C28:C45">
    <cfRule type="duplicateValues" priority="21" dxfId="49">
      <formula>AND(COUNTIF($C$28:$C$45,C28)&gt;1,NOT(ISBLANK(C28)))</formula>
    </cfRule>
  </conditionalFormatting>
  <conditionalFormatting sqref="D58">
    <cfRule type="duplicateValues" priority="19" dxfId="49" stopIfTrue="1">
      <formula>AND(COUNTIF($D$58:$D$58,D58)&gt;1,NOT(ISBLANK(D58)))</formula>
    </cfRule>
    <cfRule type="duplicateValues" priority="20" dxfId="49" stopIfTrue="1">
      <formula>AND(COUNTIF($D$58:$D$58,D58)&gt;1,NOT(ISBLANK(D58)))</formula>
    </cfRule>
  </conditionalFormatting>
  <conditionalFormatting sqref="F69 F58:F62">
    <cfRule type="duplicateValues" priority="18" dxfId="49" stopIfTrue="1">
      <formula>AND(COUNTIF($F$69:$F$69,F58)+COUNTIF($F$58:$F$62,F58)&gt;1,NOT(ISBLANK(F58)))</formula>
    </cfRule>
  </conditionalFormatting>
  <conditionalFormatting sqref="F69">
    <cfRule type="duplicateValues" priority="17" dxfId="49" stopIfTrue="1">
      <formula>AND(COUNTIF($F$69:$F$69,F69)&gt;1,NOT(ISBLANK(F69)))</formula>
    </cfRule>
  </conditionalFormatting>
  <conditionalFormatting sqref="F56:F62 F69">
    <cfRule type="duplicateValues" priority="14" dxfId="49" stopIfTrue="1">
      <formula>AND(COUNTIF($F$56:$F$62,F56)+COUNTIF($F$69:$F$69,F56)&gt;1,NOT(ISBLANK(F56)))</formula>
    </cfRule>
    <cfRule type="duplicateValues" priority="15" dxfId="49" stopIfTrue="1">
      <formula>AND(COUNTIF($F$56:$F$62,F56)+COUNTIF($F$69:$F$69,F56)&gt;1,NOT(ISBLANK(F56)))</formula>
    </cfRule>
  </conditionalFormatting>
  <conditionalFormatting sqref="D79 D88 D96">
    <cfRule type="duplicateValues" priority="11" dxfId="49" stopIfTrue="1">
      <formula>AND(COUNTIF($D$79:$D$79,D79)+COUNTIF($D$88:$D$88,D79)+COUNTIF($D$96:$D$96,D79)&gt;1,NOT(ISBLANK(D79)))</formula>
    </cfRule>
    <cfRule type="duplicateValues" priority="12" dxfId="49" stopIfTrue="1">
      <formula>AND(COUNTIF($D$79:$D$79,D79)+COUNTIF($D$88:$D$88,D79)+COUNTIF($D$96:$D$96,D79)&gt;1,NOT(ISBLANK(D79)))</formula>
    </cfRule>
  </conditionalFormatting>
  <conditionalFormatting sqref="F74:F76 F79 F88 F96">
    <cfRule type="duplicateValues" priority="9" dxfId="49" stopIfTrue="1">
      <formula>AND(COUNTIF($F$74:$F$76,F74)+COUNTIF($F$79:$F$79,F74)+COUNTIF($F$88:$F$88,F74)+COUNTIF($F$96:$F$96,F74)&gt;1,NOT(ISBLANK(F74)))</formula>
    </cfRule>
    <cfRule type="duplicateValues" priority="10" dxfId="49" stopIfTrue="1">
      <formula>AND(COUNTIF($F$74:$F$76,F74)+COUNTIF($F$79:$F$79,F74)+COUNTIF($F$88:$F$88,F74)+COUNTIF($F$96:$F$96,F74)&gt;1,NOT(ISBLANK(F74)))</formula>
    </cfRule>
  </conditionalFormatting>
  <conditionalFormatting sqref="C74:C99">
    <cfRule type="duplicateValues" priority="8" dxfId="49">
      <formula>AND(COUNTIF($C$74:$C$99,C74)&gt;1,NOT(ISBLANK(C74)))</formula>
    </cfRule>
  </conditionalFormatting>
  <conditionalFormatting sqref="D114">
    <cfRule type="duplicateValues" priority="6" dxfId="49" stopIfTrue="1">
      <formula>AND(COUNTIF($D$114:$D$114,D114)&gt;1,NOT(ISBLANK(D114)))</formula>
    </cfRule>
    <cfRule type="duplicateValues" priority="7" dxfId="49" stopIfTrue="1">
      <formula>AND(COUNTIF($D$114:$D$114,D114)&gt;1,NOT(ISBLANK(D114)))</formula>
    </cfRule>
  </conditionalFormatting>
  <conditionalFormatting sqref="F114">
    <cfRule type="duplicateValues" priority="4" dxfId="49" stopIfTrue="1">
      <formula>AND(COUNTIF($F$114:$F$114,F114)&gt;1,NOT(ISBLANK(F114)))</formula>
    </cfRule>
    <cfRule type="duplicateValues" priority="5" dxfId="49" stopIfTrue="1">
      <formula>AND(COUNTIF($F$114:$F$114,F114)&gt;1,NOT(ISBLANK(F114)))</formula>
    </cfRule>
  </conditionalFormatting>
  <conditionalFormatting sqref="C105:C116">
    <cfRule type="duplicateValues" priority="3" dxfId="49">
      <formula>AND(COUNTIF($C$105:$C$116,C105)&gt;1,NOT(ISBLANK(C105)))</formula>
    </cfRule>
  </conditionalFormatting>
  <conditionalFormatting sqref="C121:C135">
    <cfRule type="duplicateValues" priority="2" dxfId="49">
      <formula>AND(COUNTIF($C$121:$C$135,C121)&gt;1,NOT(ISBLANK(C121)))</formula>
    </cfRule>
  </conditionalFormatting>
  <conditionalFormatting sqref="C136">
    <cfRule type="duplicateValues" priority="1" dxfId="49">
      <formula>AND(COUNTIF($C$136:$C$136,C136)&gt;1,NOT(ISBLANK(C136)))</formula>
    </cfRule>
  </conditionalFormatting>
  <conditionalFormatting sqref="D6:D23">
    <cfRule type="duplicateValues" priority="95" dxfId="49" stopIfTrue="1">
      <formula>AND(COUNTIF($D$6:$D$23,D6)&gt;1,NOT(ISBLANK(D6)))</formula>
    </cfRule>
  </conditionalFormatting>
  <conditionalFormatting sqref="F6:F23">
    <cfRule type="duplicateValues" priority="96" dxfId="49" stopIfTrue="1">
      <formula>AND(COUNTIF($F$6:$F$23,F6)&gt;1,NOT(ISBLANK(F6)))</formula>
    </cfRule>
  </conditionalFormatting>
  <conditionalFormatting sqref="D28:D45">
    <cfRule type="duplicateValues" priority="98" dxfId="49" stopIfTrue="1">
      <formula>AND(COUNTIF($D$28:$D$45,D28)&gt;1,NOT(ISBLANK(D28)))</formula>
    </cfRule>
  </conditionalFormatting>
  <conditionalFormatting sqref="F28:F45">
    <cfRule type="duplicateValues" priority="99" dxfId="49" stopIfTrue="1">
      <formula>AND(COUNTIF($F$28:$F$45,F28)&gt;1,NOT(ISBLANK(F28)))</formula>
    </cfRule>
  </conditionalFormatting>
  <conditionalFormatting sqref="F44:F45">
    <cfRule type="duplicateValues" priority="100" dxfId="49" stopIfTrue="1">
      <formula>AND(COUNTIF($F$44:$F$45,F44)&gt;1,NOT(ISBLANK(F44)))</formula>
    </cfRule>
  </conditionalFormatting>
  <conditionalFormatting sqref="D74:D99">
    <cfRule type="duplicateValues" priority="108" dxfId="49" stopIfTrue="1">
      <formula>AND(COUNTIF($D$74:$D$99,D74)&gt;1,NOT(ISBLANK(D74)))</formula>
    </cfRule>
  </conditionalFormatting>
  <conditionalFormatting sqref="F74:F99">
    <cfRule type="duplicateValues" priority="109" dxfId="49" stopIfTrue="1">
      <formula>AND(COUNTIF($F$74:$F$99,F74)&gt;1,NOT(ISBLANK(F74)))</formula>
    </cfRule>
  </conditionalFormatting>
  <conditionalFormatting sqref="D105:D116">
    <cfRule type="duplicateValues" priority="120" dxfId="49" stopIfTrue="1">
      <formula>AND(COUNTIF($D$105:$D$116,D105)&gt;1,NOT(ISBLANK(D105)))</formula>
    </cfRule>
  </conditionalFormatting>
  <conditionalFormatting sqref="F105:F116">
    <cfRule type="duplicateValues" priority="121" dxfId="49" stopIfTrue="1">
      <formula>AND(COUNTIF($F$105:$F$116,F105)&gt;1,NOT(ISBLANK(F105)))</formula>
    </cfRule>
  </conditionalFormatting>
  <conditionalFormatting sqref="F105:F107 F114:F116">
    <cfRule type="duplicateValues" priority="122" dxfId="49" stopIfTrue="1">
      <formula>AND(COUNTIF($F$105:$F$107,F105)+COUNTIF($F$114:$F$116,F105)&gt;1,NOT(ISBLANK(F105)))</formula>
    </cfRule>
  </conditionalFormatting>
  <conditionalFormatting sqref="C121:C136">
    <cfRule type="duplicateValues" priority="133" dxfId="49">
      <formula>AND(COUNTIF($C$121:$C$136,C121)&gt;1,NOT(ISBLANK(C121)))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02"/>
  <sheetViews>
    <sheetView zoomScale="140" zoomScaleNormal="140" zoomScaleSheetLayoutView="110" zoomScalePageLayoutView="0" workbookViewId="0" topLeftCell="A61">
      <selection activeCell="O82" sqref="O82"/>
    </sheetView>
  </sheetViews>
  <sheetFormatPr defaultColWidth="9.00390625" defaultRowHeight="12.75"/>
  <cols>
    <col min="1" max="1" width="2.875" style="4" customWidth="1"/>
    <col min="2" max="2" width="2.875" style="6" customWidth="1"/>
    <col min="3" max="3" width="10.875" style="6" customWidth="1"/>
    <col min="4" max="4" width="7.00390625" style="7" customWidth="1"/>
    <col min="5" max="5" width="5.625" style="7" customWidth="1"/>
    <col min="6" max="6" width="9.75390625" style="7" customWidth="1"/>
    <col min="7" max="7" width="4.125" style="4" customWidth="1"/>
    <col min="8" max="8" width="8.75390625" style="7" customWidth="1"/>
    <col min="9" max="9" width="3.125" style="6" customWidth="1"/>
    <col min="10" max="10" width="8.75390625" style="7" customWidth="1"/>
    <col min="11" max="11" width="3.375" style="6" customWidth="1"/>
    <col min="12" max="12" width="5.375" style="7" customWidth="1"/>
    <col min="13" max="13" width="3.375" style="6" customWidth="1"/>
    <col min="15" max="16384" width="9.125" style="4" customWidth="1"/>
  </cols>
  <sheetData>
    <row r="1" spans="2:13" s="1" customFormat="1" ht="13.5" customHeight="1" thickBot="1">
      <c r="B1" s="2"/>
      <c r="C1" s="2"/>
      <c r="D1" s="10"/>
      <c r="E1" s="10"/>
      <c r="F1" s="9"/>
      <c r="H1" s="10"/>
      <c r="I1" s="2"/>
      <c r="J1" s="10"/>
      <c r="K1" s="2"/>
      <c r="L1" s="10"/>
      <c r="M1" s="2"/>
    </row>
    <row r="2" spans="2:13" s="1" customFormat="1" ht="36" customHeight="1" thickBot="1">
      <c r="B2" s="105" t="s">
        <v>0</v>
      </c>
      <c r="C2" s="13" t="s">
        <v>12</v>
      </c>
      <c r="D2" s="14" t="s">
        <v>8</v>
      </c>
      <c r="E2" s="15" t="s">
        <v>5</v>
      </c>
      <c r="F2" s="16" t="s">
        <v>4</v>
      </c>
      <c r="H2" s="39" t="s">
        <v>6</v>
      </c>
      <c r="I2" s="109" t="s">
        <v>0</v>
      </c>
      <c r="J2" s="39" t="s">
        <v>13</v>
      </c>
      <c r="K2" s="103" t="s">
        <v>0</v>
      </c>
      <c r="L2" s="40" t="s">
        <v>7</v>
      </c>
      <c r="M2" s="103" t="s">
        <v>0</v>
      </c>
    </row>
    <row r="3" spans="2:13" s="3" customFormat="1" ht="9.75" customHeight="1">
      <c r="B3" s="106">
        <v>1</v>
      </c>
      <c r="C3" s="23">
        <v>40</v>
      </c>
      <c r="D3" s="17">
        <v>1</v>
      </c>
      <c r="E3" s="18">
        <v>-5</v>
      </c>
      <c r="F3" s="27" t="s">
        <v>2</v>
      </c>
      <c r="G3" s="4"/>
      <c r="H3" s="37">
        <v>9</v>
      </c>
      <c r="I3" s="110">
        <v>100</v>
      </c>
      <c r="J3" s="37">
        <v>3.4</v>
      </c>
      <c r="K3" s="104">
        <v>100</v>
      </c>
      <c r="L3" s="38">
        <v>16</v>
      </c>
      <c r="M3" s="104">
        <v>100</v>
      </c>
    </row>
    <row r="4" spans="2:13" ht="9.75" customHeight="1">
      <c r="B4" s="107">
        <v>2</v>
      </c>
      <c r="C4" s="20">
        <v>46</v>
      </c>
      <c r="D4" s="11">
        <v>2</v>
      </c>
      <c r="E4" s="19" t="s">
        <v>2</v>
      </c>
      <c r="F4" s="28" t="s">
        <v>2</v>
      </c>
      <c r="H4" s="33" t="s">
        <v>1</v>
      </c>
      <c r="I4" s="111">
        <v>99</v>
      </c>
      <c r="J4" s="33">
        <v>3.41</v>
      </c>
      <c r="K4" s="101">
        <v>99</v>
      </c>
      <c r="L4" s="35">
        <v>16.2</v>
      </c>
      <c r="M4" s="101">
        <v>99</v>
      </c>
    </row>
    <row r="5" spans="2:13" ht="9.75" customHeight="1">
      <c r="B5" s="107">
        <v>3</v>
      </c>
      <c r="C5" s="20">
        <v>51</v>
      </c>
      <c r="D5" s="11">
        <v>2.5</v>
      </c>
      <c r="E5" s="19" t="s">
        <v>2</v>
      </c>
      <c r="F5" s="28" t="s">
        <v>2</v>
      </c>
      <c r="H5" s="33" t="s">
        <v>1</v>
      </c>
      <c r="I5" s="111">
        <v>98</v>
      </c>
      <c r="J5" s="33">
        <v>3.42</v>
      </c>
      <c r="K5" s="101">
        <v>98</v>
      </c>
      <c r="L5" s="35">
        <v>16.4</v>
      </c>
      <c r="M5" s="101">
        <v>98</v>
      </c>
    </row>
    <row r="6" spans="2:13" ht="9.75" customHeight="1">
      <c r="B6" s="107">
        <v>4</v>
      </c>
      <c r="C6" s="20">
        <v>56</v>
      </c>
      <c r="D6" s="11">
        <v>3</v>
      </c>
      <c r="E6" s="19">
        <v>-4</v>
      </c>
      <c r="F6" s="28" t="s">
        <v>2</v>
      </c>
      <c r="H6" s="33">
        <v>9.1</v>
      </c>
      <c r="I6" s="111">
        <v>97</v>
      </c>
      <c r="J6" s="33">
        <v>3.43</v>
      </c>
      <c r="K6" s="101">
        <v>97</v>
      </c>
      <c r="L6" s="35">
        <v>16.6</v>
      </c>
      <c r="M6" s="101">
        <v>97</v>
      </c>
    </row>
    <row r="7" spans="2:13" ht="9.75" customHeight="1">
      <c r="B7" s="107">
        <v>5</v>
      </c>
      <c r="C7" s="20">
        <v>60</v>
      </c>
      <c r="D7" s="11">
        <v>3.5</v>
      </c>
      <c r="E7" s="19" t="s">
        <v>2</v>
      </c>
      <c r="F7" s="28" t="s">
        <v>2</v>
      </c>
      <c r="H7" s="33" t="s">
        <v>1</v>
      </c>
      <c r="I7" s="111">
        <v>96</v>
      </c>
      <c r="J7" s="33">
        <v>3.44</v>
      </c>
      <c r="K7" s="101">
        <v>96</v>
      </c>
      <c r="L7" s="35">
        <v>16.8</v>
      </c>
      <c r="M7" s="101">
        <v>96</v>
      </c>
    </row>
    <row r="8" spans="2:13" s="5" customFormat="1" ht="9.75" customHeight="1">
      <c r="B8" s="107">
        <v>6</v>
      </c>
      <c r="C8" s="20">
        <v>64</v>
      </c>
      <c r="D8" s="11">
        <v>4</v>
      </c>
      <c r="E8" s="19" t="s">
        <v>2</v>
      </c>
      <c r="F8" s="28" t="s">
        <v>2</v>
      </c>
      <c r="H8" s="33" t="s">
        <v>1</v>
      </c>
      <c r="I8" s="111">
        <v>95</v>
      </c>
      <c r="J8" s="33">
        <v>3.45</v>
      </c>
      <c r="K8" s="101">
        <v>95</v>
      </c>
      <c r="L8" s="35">
        <v>17</v>
      </c>
      <c r="M8" s="101">
        <v>95</v>
      </c>
    </row>
    <row r="9" spans="2:13" ht="9.75" customHeight="1">
      <c r="B9" s="107">
        <v>7</v>
      </c>
      <c r="C9" s="20">
        <v>68</v>
      </c>
      <c r="D9" s="11">
        <v>4.5</v>
      </c>
      <c r="E9" s="19">
        <v>-3</v>
      </c>
      <c r="F9" s="28" t="s">
        <v>2</v>
      </c>
      <c r="H9" s="33">
        <v>9.2</v>
      </c>
      <c r="I9" s="111">
        <v>94</v>
      </c>
      <c r="J9" s="33">
        <v>3.46</v>
      </c>
      <c r="K9" s="101">
        <v>94</v>
      </c>
      <c r="L9" s="35">
        <v>17.2</v>
      </c>
      <c r="M9" s="101">
        <v>94</v>
      </c>
    </row>
    <row r="10" spans="2:13" ht="9.75" customHeight="1">
      <c r="B10" s="107">
        <v>8</v>
      </c>
      <c r="C10" s="20">
        <v>72</v>
      </c>
      <c r="D10" s="11">
        <v>5</v>
      </c>
      <c r="E10" s="19" t="s">
        <v>2</v>
      </c>
      <c r="F10" s="28" t="s">
        <v>2</v>
      </c>
      <c r="H10" s="33" t="s">
        <v>1</v>
      </c>
      <c r="I10" s="111">
        <v>93</v>
      </c>
      <c r="J10" s="33">
        <v>3.47</v>
      </c>
      <c r="K10" s="101">
        <v>93</v>
      </c>
      <c r="L10" s="35">
        <v>17.4</v>
      </c>
      <c r="M10" s="101">
        <v>93</v>
      </c>
    </row>
    <row r="11" spans="2:13" ht="9.75" customHeight="1">
      <c r="B11" s="107">
        <v>9</v>
      </c>
      <c r="C11" s="20">
        <v>76</v>
      </c>
      <c r="D11" s="11">
        <v>5.5</v>
      </c>
      <c r="E11" s="19" t="s">
        <v>2</v>
      </c>
      <c r="F11" s="28" t="s">
        <v>2</v>
      </c>
      <c r="H11" s="33" t="s">
        <v>1</v>
      </c>
      <c r="I11" s="111">
        <v>92</v>
      </c>
      <c r="J11" s="33">
        <v>3.48</v>
      </c>
      <c r="K11" s="101">
        <v>92</v>
      </c>
      <c r="L11" s="35">
        <v>17.6</v>
      </c>
      <c r="M11" s="101">
        <v>92</v>
      </c>
    </row>
    <row r="12" spans="2:13" ht="9.75" customHeight="1">
      <c r="B12" s="107">
        <v>10</v>
      </c>
      <c r="C12" s="20">
        <v>80</v>
      </c>
      <c r="D12" s="11">
        <v>6</v>
      </c>
      <c r="E12" s="19">
        <v>-2</v>
      </c>
      <c r="F12" s="29">
        <v>2</v>
      </c>
      <c r="H12" s="33">
        <v>9.3</v>
      </c>
      <c r="I12" s="111">
        <v>91</v>
      </c>
      <c r="J12" s="33">
        <v>3.49</v>
      </c>
      <c r="K12" s="101">
        <v>91</v>
      </c>
      <c r="L12" s="35">
        <v>17.8</v>
      </c>
      <c r="M12" s="101">
        <v>91</v>
      </c>
    </row>
    <row r="13" spans="2:13" s="3" customFormat="1" ht="9.75" customHeight="1">
      <c r="B13" s="107">
        <v>11</v>
      </c>
      <c r="C13" s="20">
        <v>83</v>
      </c>
      <c r="D13" s="11">
        <v>6.5</v>
      </c>
      <c r="E13" s="19" t="s">
        <v>2</v>
      </c>
      <c r="F13" s="28" t="s">
        <v>2</v>
      </c>
      <c r="G13" s="4"/>
      <c r="H13" s="33" t="s">
        <v>1</v>
      </c>
      <c r="I13" s="111">
        <v>90</v>
      </c>
      <c r="J13" s="33">
        <v>3.5</v>
      </c>
      <c r="K13" s="101">
        <v>90</v>
      </c>
      <c r="L13" s="35">
        <v>18</v>
      </c>
      <c r="M13" s="101">
        <v>90</v>
      </c>
    </row>
    <row r="14" spans="2:13" ht="9.75" customHeight="1">
      <c r="B14" s="107">
        <v>12</v>
      </c>
      <c r="C14" s="20">
        <v>86</v>
      </c>
      <c r="D14" s="11">
        <v>7</v>
      </c>
      <c r="E14" s="19" t="s">
        <v>2</v>
      </c>
      <c r="F14" s="28" t="s">
        <v>2</v>
      </c>
      <c r="H14" s="33" t="s">
        <v>1</v>
      </c>
      <c r="I14" s="111">
        <v>89</v>
      </c>
      <c r="J14" s="33">
        <v>3.52</v>
      </c>
      <c r="K14" s="101">
        <v>89</v>
      </c>
      <c r="L14" s="35">
        <v>18.2</v>
      </c>
      <c r="M14" s="101">
        <v>89</v>
      </c>
    </row>
    <row r="15" spans="2:13" ht="9.75" customHeight="1">
      <c r="B15" s="107">
        <v>13</v>
      </c>
      <c r="C15" s="20">
        <v>89</v>
      </c>
      <c r="D15" s="11">
        <v>7.5</v>
      </c>
      <c r="E15" s="19">
        <v>-1</v>
      </c>
      <c r="F15" s="28" t="s">
        <v>2</v>
      </c>
      <c r="H15" s="33">
        <v>9.4</v>
      </c>
      <c r="I15" s="111">
        <v>88</v>
      </c>
      <c r="J15" s="33">
        <v>3.54</v>
      </c>
      <c r="K15" s="101">
        <v>88</v>
      </c>
      <c r="L15" s="35">
        <v>18.4</v>
      </c>
      <c r="M15" s="101">
        <v>88</v>
      </c>
    </row>
    <row r="16" spans="2:13" ht="9.75" customHeight="1">
      <c r="B16" s="107">
        <v>14</v>
      </c>
      <c r="C16" s="20">
        <v>92</v>
      </c>
      <c r="D16" s="11">
        <v>8</v>
      </c>
      <c r="E16" s="19" t="s">
        <v>2</v>
      </c>
      <c r="F16" s="29">
        <v>3</v>
      </c>
      <c r="H16" s="33" t="s">
        <v>1</v>
      </c>
      <c r="I16" s="111">
        <v>87</v>
      </c>
      <c r="J16" s="33">
        <v>3.56</v>
      </c>
      <c r="K16" s="101">
        <v>87</v>
      </c>
      <c r="L16" s="35">
        <v>18.6</v>
      </c>
      <c r="M16" s="101">
        <v>87</v>
      </c>
    </row>
    <row r="17" spans="2:13" ht="9.75" customHeight="1">
      <c r="B17" s="107">
        <v>15</v>
      </c>
      <c r="C17" s="20">
        <v>95</v>
      </c>
      <c r="D17" s="11">
        <v>8.5</v>
      </c>
      <c r="E17" s="19" t="s">
        <v>2</v>
      </c>
      <c r="F17" s="28" t="s">
        <v>2</v>
      </c>
      <c r="H17" s="33" t="s">
        <v>1</v>
      </c>
      <c r="I17" s="111">
        <v>86</v>
      </c>
      <c r="J17" s="33">
        <v>3.58</v>
      </c>
      <c r="K17" s="101">
        <v>86</v>
      </c>
      <c r="L17" s="35">
        <v>18.8</v>
      </c>
      <c r="M17" s="101">
        <v>86</v>
      </c>
    </row>
    <row r="18" spans="2:13" ht="9.75" customHeight="1">
      <c r="B18" s="107">
        <v>16</v>
      </c>
      <c r="C18" s="20">
        <v>97</v>
      </c>
      <c r="D18" s="11">
        <v>9</v>
      </c>
      <c r="E18" s="19">
        <v>0</v>
      </c>
      <c r="F18" s="28" t="s">
        <v>2</v>
      </c>
      <c r="H18" s="33">
        <v>9.5</v>
      </c>
      <c r="I18" s="111">
        <v>85</v>
      </c>
      <c r="J18" s="33">
        <v>4</v>
      </c>
      <c r="K18" s="101">
        <v>85</v>
      </c>
      <c r="L18" s="35">
        <v>19</v>
      </c>
      <c r="M18" s="101">
        <v>85</v>
      </c>
    </row>
    <row r="19" spans="2:13" ht="9.75" customHeight="1">
      <c r="B19" s="107">
        <v>17</v>
      </c>
      <c r="C19" s="20">
        <v>99</v>
      </c>
      <c r="D19" s="11">
        <v>9.5</v>
      </c>
      <c r="E19" s="19" t="s">
        <v>2</v>
      </c>
      <c r="F19" s="28" t="s">
        <v>2</v>
      </c>
      <c r="H19" s="33" t="s">
        <v>1</v>
      </c>
      <c r="I19" s="111">
        <v>84</v>
      </c>
      <c r="J19" s="33">
        <v>4.02</v>
      </c>
      <c r="K19" s="101">
        <v>84</v>
      </c>
      <c r="L19" s="35">
        <v>19.2</v>
      </c>
      <c r="M19" s="101">
        <v>84</v>
      </c>
    </row>
    <row r="20" spans="2:13" ht="9.75" customHeight="1">
      <c r="B20" s="107">
        <v>18</v>
      </c>
      <c r="C20" s="20">
        <v>101</v>
      </c>
      <c r="D20" s="11">
        <v>10</v>
      </c>
      <c r="E20" s="19" t="s">
        <v>2</v>
      </c>
      <c r="F20" s="29">
        <v>4</v>
      </c>
      <c r="H20" s="33" t="s">
        <v>1</v>
      </c>
      <c r="I20" s="111">
        <v>83</v>
      </c>
      <c r="J20" s="33">
        <v>4.04</v>
      </c>
      <c r="K20" s="101">
        <v>83</v>
      </c>
      <c r="L20" s="35">
        <v>19.4</v>
      </c>
      <c r="M20" s="101">
        <v>83</v>
      </c>
    </row>
    <row r="21" spans="2:13" ht="9.75" customHeight="1">
      <c r="B21" s="107">
        <v>19</v>
      </c>
      <c r="C21" s="20">
        <v>103</v>
      </c>
      <c r="D21" s="11">
        <v>10.5</v>
      </c>
      <c r="E21" s="19">
        <v>1</v>
      </c>
      <c r="F21" s="28" t="s">
        <v>2</v>
      </c>
      <c r="H21" s="33">
        <v>9.6</v>
      </c>
      <c r="I21" s="111">
        <v>82</v>
      </c>
      <c r="J21" s="33">
        <v>4.06</v>
      </c>
      <c r="K21" s="101">
        <v>82</v>
      </c>
      <c r="L21" s="35">
        <v>19.6</v>
      </c>
      <c r="M21" s="101">
        <v>82</v>
      </c>
    </row>
    <row r="22" spans="2:13" ht="9.75" customHeight="1">
      <c r="B22" s="107">
        <v>20</v>
      </c>
      <c r="C22" s="20">
        <v>105</v>
      </c>
      <c r="D22" s="11">
        <v>11</v>
      </c>
      <c r="E22" s="19" t="s">
        <v>2</v>
      </c>
      <c r="F22" s="28" t="s">
        <v>2</v>
      </c>
      <c r="H22" s="33" t="s">
        <v>1</v>
      </c>
      <c r="I22" s="111">
        <v>81</v>
      </c>
      <c r="J22" s="33">
        <v>4.08</v>
      </c>
      <c r="K22" s="101">
        <v>81</v>
      </c>
      <c r="L22" s="35">
        <v>19.8</v>
      </c>
      <c r="M22" s="101">
        <v>81</v>
      </c>
    </row>
    <row r="23" spans="2:13" s="3" customFormat="1" ht="9.75" customHeight="1">
      <c r="B23" s="107">
        <v>21</v>
      </c>
      <c r="C23" s="20">
        <v>107</v>
      </c>
      <c r="D23" s="11">
        <v>11.5</v>
      </c>
      <c r="E23" s="19" t="s">
        <v>2</v>
      </c>
      <c r="F23" s="28" t="s">
        <v>2</v>
      </c>
      <c r="G23" s="4"/>
      <c r="H23" s="33" t="s">
        <v>1</v>
      </c>
      <c r="I23" s="111">
        <v>80</v>
      </c>
      <c r="J23" s="33">
        <v>4.1</v>
      </c>
      <c r="K23" s="101">
        <v>80</v>
      </c>
      <c r="L23" s="35">
        <v>20</v>
      </c>
      <c r="M23" s="101">
        <v>80</v>
      </c>
    </row>
    <row r="24" spans="2:13" ht="9.75" customHeight="1">
      <c r="B24" s="107">
        <v>22</v>
      </c>
      <c r="C24" s="20">
        <v>109</v>
      </c>
      <c r="D24" s="11">
        <v>12</v>
      </c>
      <c r="E24" s="19">
        <v>2</v>
      </c>
      <c r="F24" s="29">
        <v>5</v>
      </c>
      <c r="H24" s="33">
        <v>9.7</v>
      </c>
      <c r="I24" s="111">
        <v>79</v>
      </c>
      <c r="J24" s="33">
        <v>4.12</v>
      </c>
      <c r="K24" s="101">
        <v>79</v>
      </c>
      <c r="L24" s="35">
        <v>20.3</v>
      </c>
      <c r="M24" s="101">
        <v>79</v>
      </c>
    </row>
    <row r="25" spans="2:13" ht="9.75" customHeight="1">
      <c r="B25" s="107">
        <v>23</v>
      </c>
      <c r="C25" s="20">
        <v>111</v>
      </c>
      <c r="D25" s="11">
        <v>12.5</v>
      </c>
      <c r="E25" s="19" t="s">
        <v>2</v>
      </c>
      <c r="F25" s="28" t="s">
        <v>2</v>
      </c>
      <c r="H25" s="33" t="s">
        <v>1</v>
      </c>
      <c r="I25" s="111">
        <v>78</v>
      </c>
      <c r="J25" s="33">
        <v>4.14</v>
      </c>
      <c r="K25" s="101">
        <v>78</v>
      </c>
      <c r="L25" s="35">
        <v>20.6</v>
      </c>
      <c r="M25" s="101">
        <v>78</v>
      </c>
    </row>
    <row r="26" spans="2:13" ht="9.75" customHeight="1">
      <c r="B26" s="107">
        <v>24</v>
      </c>
      <c r="C26" s="20">
        <v>113</v>
      </c>
      <c r="D26" s="11">
        <v>13</v>
      </c>
      <c r="E26" s="19" t="s">
        <v>2</v>
      </c>
      <c r="F26" s="28" t="s">
        <v>2</v>
      </c>
      <c r="H26" s="33" t="s">
        <v>1</v>
      </c>
      <c r="I26" s="111">
        <v>77</v>
      </c>
      <c r="J26" s="33">
        <v>4.16</v>
      </c>
      <c r="K26" s="101">
        <v>77</v>
      </c>
      <c r="L26" s="35">
        <v>20.9</v>
      </c>
      <c r="M26" s="101">
        <v>77</v>
      </c>
    </row>
    <row r="27" spans="2:13" ht="9.75" customHeight="1">
      <c r="B27" s="107">
        <v>25</v>
      </c>
      <c r="C27" s="20">
        <v>115</v>
      </c>
      <c r="D27" s="11">
        <v>13.5</v>
      </c>
      <c r="E27" s="19">
        <v>3</v>
      </c>
      <c r="F27" s="29">
        <v>6</v>
      </c>
      <c r="H27" s="33">
        <v>9.8</v>
      </c>
      <c r="I27" s="111">
        <v>76</v>
      </c>
      <c r="J27" s="33">
        <v>4.18</v>
      </c>
      <c r="K27" s="101">
        <v>76</v>
      </c>
      <c r="L27" s="35">
        <v>21.2</v>
      </c>
      <c r="M27" s="101">
        <v>76</v>
      </c>
    </row>
    <row r="28" spans="2:13" ht="9.75" customHeight="1">
      <c r="B28" s="107">
        <v>26</v>
      </c>
      <c r="C28" s="20">
        <v>117</v>
      </c>
      <c r="D28" s="11">
        <v>14</v>
      </c>
      <c r="E28" s="19" t="s">
        <v>2</v>
      </c>
      <c r="F28" s="28" t="s">
        <v>2</v>
      </c>
      <c r="H28" s="33" t="s">
        <v>1</v>
      </c>
      <c r="I28" s="111">
        <v>75</v>
      </c>
      <c r="J28" s="33">
        <v>4.2</v>
      </c>
      <c r="K28" s="101">
        <v>75</v>
      </c>
      <c r="L28" s="35">
        <v>21.5</v>
      </c>
      <c r="M28" s="101">
        <v>75</v>
      </c>
    </row>
    <row r="29" spans="2:13" ht="9.75" customHeight="1">
      <c r="B29" s="107">
        <v>27</v>
      </c>
      <c r="C29" s="20">
        <v>119</v>
      </c>
      <c r="D29" s="11">
        <v>14.5</v>
      </c>
      <c r="E29" s="19" t="s">
        <v>2</v>
      </c>
      <c r="F29" s="28" t="s">
        <v>2</v>
      </c>
      <c r="H29" s="33" t="s">
        <v>1</v>
      </c>
      <c r="I29" s="111">
        <v>74</v>
      </c>
      <c r="J29" s="33">
        <v>4.22</v>
      </c>
      <c r="K29" s="101">
        <v>74</v>
      </c>
      <c r="L29" s="35">
        <v>21.8</v>
      </c>
      <c r="M29" s="101">
        <v>74</v>
      </c>
    </row>
    <row r="30" spans="2:13" ht="9.75" customHeight="1">
      <c r="B30" s="107">
        <v>28</v>
      </c>
      <c r="C30" s="20">
        <v>121</v>
      </c>
      <c r="D30" s="11">
        <v>15</v>
      </c>
      <c r="E30" s="19">
        <v>4</v>
      </c>
      <c r="F30" s="29">
        <v>7</v>
      </c>
      <c r="H30" s="33">
        <v>9.9</v>
      </c>
      <c r="I30" s="111">
        <v>73</v>
      </c>
      <c r="J30" s="33">
        <v>4.24</v>
      </c>
      <c r="K30" s="101">
        <v>73</v>
      </c>
      <c r="L30" s="35">
        <v>22.1</v>
      </c>
      <c r="M30" s="101">
        <v>73</v>
      </c>
    </row>
    <row r="31" spans="2:13" ht="9.75" customHeight="1">
      <c r="B31" s="107">
        <v>29</v>
      </c>
      <c r="C31" s="20">
        <v>123</v>
      </c>
      <c r="D31" s="11">
        <v>15.5</v>
      </c>
      <c r="E31" s="19" t="s">
        <v>2</v>
      </c>
      <c r="F31" s="28" t="s">
        <v>2</v>
      </c>
      <c r="H31" s="33" t="s">
        <v>1</v>
      </c>
      <c r="I31" s="111">
        <v>72</v>
      </c>
      <c r="J31" s="33">
        <v>4.26000000000001</v>
      </c>
      <c r="K31" s="101">
        <v>72</v>
      </c>
      <c r="L31" s="35">
        <v>22.4</v>
      </c>
      <c r="M31" s="101">
        <v>72</v>
      </c>
    </row>
    <row r="32" spans="2:13" ht="9.75" customHeight="1">
      <c r="B32" s="107">
        <v>30</v>
      </c>
      <c r="C32" s="20">
        <v>125</v>
      </c>
      <c r="D32" s="11">
        <v>16</v>
      </c>
      <c r="E32" s="19" t="s">
        <v>2</v>
      </c>
      <c r="F32" s="28" t="s">
        <v>2</v>
      </c>
      <c r="H32" s="33" t="s">
        <v>1</v>
      </c>
      <c r="I32" s="111">
        <v>71</v>
      </c>
      <c r="J32" s="33">
        <v>4.28000000000001</v>
      </c>
      <c r="K32" s="101">
        <v>71</v>
      </c>
      <c r="L32" s="35">
        <v>22.7</v>
      </c>
      <c r="M32" s="101">
        <v>71</v>
      </c>
    </row>
    <row r="33" spans="2:13" s="3" customFormat="1" ht="9.75" customHeight="1">
      <c r="B33" s="107">
        <v>31</v>
      </c>
      <c r="C33" s="20">
        <v>127</v>
      </c>
      <c r="D33" s="11">
        <v>16.5</v>
      </c>
      <c r="E33" s="19">
        <v>5</v>
      </c>
      <c r="F33" s="29">
        <v>8</v>
      </c>
      <c r="G33" s="4"/>
      <c r="H33" s="33">
        <v>10</v>
      </c>
      <c r="I33" s="111">
        <v>70</v>
      </c>
      <c r="J33" s="33">
        <v>4.30000000000001</v>
      </c>
      <c r="K33" s="101">
        <v>70</v>
      </c>
      <c r="L33" s="35">
        <v>23</v>
      </c>
      <c r="M33" s="101">
        <v>70</v>
      </c>
    </row>
    <row r="34" spans="2:13" ht="9.75" customHeight="1">
      <c r="B34" s="107">
        <v>32</v>
      </c>
      <c r="C34" s="20">
        <v>129</v>
      </c>
      <c r="D34" s="11">
        <v>17</v>
      </c>
      <c r="E34" s="19" t="s">
        <v>2</v>
      </c>
      <c r="F34" s="28" t="s">
        <v>2</v>
      </c>
      <c r="H34" s="33" t="s">
        <v>1</v>
      </c>
      <c r="I34" s="111">
        <v>69</v>
      </c>
      <c r="J34" s="33">
        <v>4.32000000000001</v>
      </c>
      <c r="K34" s="101">
        <v>69</v>
      </c>
      <c r="L34" s="35">
        <v>23.3</v>
      </c>
      <c r="M34" s="101">
        <v>69</v>
      </c>
    </row>
    <row r="35" spans="2:13" ht="9.75" customHeight="1">
      <c r="B35" s="107">
        <v>33</v>
      </c>
      <c r="C35" s="20">
        <v>131</v>
      </c>
      <c r="D35" s="11">
        <v>17.5</v>
      </c>
      <c r="E35" s="19" t="s">
        <v>2</v>
      </c>
      <c r="F35" s="28" t="s">
        <v>2</v>
      </c>
      <c r="H35" s="33" t="s">
        <v>1</v>
      </c>
      <c r="I35" s="111">
        <v>68</v>
      </c>
      <c r="J35" s="33">
        <v>4.34000000000001</v>
      </c>
      <c r="K35" s="101">
        <v>68</v>
      </c>
      <c r="L35" s="35">
        <v>23.6</v>
      </c>
      <c r="M35" s="101">
        <v>68</v>
      </c>
    </row>
    <row r="36" spans="2:13" ht="9.75" customHeight="1">
      <c r="B36" s="107">
        <v>34</v>
      </c>
      <c r="C36" s="20">
        <v>133</v>
      </c>
      <c r="D36" s="11">
        <v>18</v>
      </c>
      <c r="E36" s="20">
        <v>6</v>
      </c>
      <c r="F36" s="29">
        <v>9</v>
      </c>
      <c r="H36" s="33">
        <v>10.1</v>
      </c>
      <c r="I36" s="111">
        <v>67</v>
      </c>
      <c r="J36" s="33">
        <v>4.36000000000001</v>
      </c>
      <c r="K36" s="101">
        <v>67</v>
      </c>
      <c r="L36" s="35">
        <v>23.9</v>
      </c>
      <c r="M36" s="101">
        <v>67</v>
      </c>
    </row>
    <row r="37" spans="2:13" ht="9.75" customHeight="1">
      <c r="B37" s="107">
        <v>35</v>
      </c>
      <c r="C37" s="20">
        <v>135</v>
      </c>
      <c r="D37" s="11">
        <v>18.5</v>
      </c>
      <c r="E37" s="19" t="s">
        <v>2</v>
      </c>
      <c r="F37" s="28" t="s">
        <v>2</v>
      </c>
      <c r="H37" s="33" t="s">
        <v>1</v>
      </c>
      <c r="I37" s="111">
        <v>66</v>
      </c>
      <c r="J37" s="33">
        <v>4.38000000000001</v>
      </c>
      <c r="K37" s="101">
        <v>66</v>
      </c>
      <c r="L37" s="35">
        <v>24.2</v>
      </c>
      <c r="M37" s="101">
        <v>66</v>
      </c>
    </row>
    <row r="38" spans="2:13" ht="9.75" customHeight="1">
      <c r="B38" s="107">
        <v>36</v>
      </c>
      <c r="C38" s="20">
        <v>137</v>
      </c>
      <c r="D38" s="11">
        <v>19</v>
      </c>
      <c r="E38" s="19" t="s">
        <v>2</v>
      </c>
      <c r="F38" s="29">
        <v>10</v>
      </c>
      <c r="H38" s="33" t="s">
        <v>1</v>
      </c>
      <c r="I38" s="111">
        <v>65</v>
      </c>
      <c r="J38" s="33">
        <v>4.40000000000001</v>
      </c>
      <c r="K38" s="101">
        <v>65</v>
      </c>
      <c r="L38" s="35">
        <v>24.5</v>
      </c>
      <c r="M38" s="101">
        <v>65</v>
      </c>
    </row>
    <row r="39" spans="2:13" ht="9.75" customHeight="1">
      <c r="B39" s="107">
        <v>37</v>
      </c>
      <c r="C39" s="20">
        <v>139</v>
      </c>
      <c r="D39" s="11">
        <v>19.5</v>
      </c>
      <c r="E39" s="20">
        <v>7</v>
      </c>
      <c r="F39" s="28" t="s">
        <v>2</v>
      </c>
      <c r="H39" s="33">
        <v>10.2</v>
      </c>
      <c r="I39" s="111">
        <v>64</v>
      </c>
      <c r="J39" s="33">
        <v>4.42000000000001</v>
      </c>
      <c r="K39" s="101">
        <v>64</v>
      </c>
      <c r="L39" s="35">
        <v>24.8</v>
      </c>
      <c r="M39" s="101">
        <v>64</v>
      </c>
    </row>
    <row r="40" spans="2:13" ht="9.75" customHeight="1">
      <c r="B40" s="107">
        <v>38</v>
      </c>
      <c r="C40" s="20">
        <v>141</v>
      </c>
      <c r="D40" s="11">
        <v>20</v>
      </c>
      <c r="E40" s="19" t="s">
        <v>2</v>
      </c>
      <c r="F40" s="29">
        <v>11</v>
      </c>
      <c r="H40" s="33" t="s">
        <v>1</v>
      </c>
      <c r="I40" s="111">
        <v>63</v>
      </c>
      <c r="J40" s="33">
        <v>4.44000000000001</v>
      </c>
      <c r="K40" s="101">
        <v>63</v>
      </c>
      <c r="L40" s="35">
        <v>25.1</v>
      </c>
      <c r="M40" s="101">
        <v>63</v>
      </c>
    </row>
    <row r="41" spans="2:13" ht="9.75" customHeight="1">
      <c r="B41" s="107">
        <v>39</v>
      </c>
      <c r="C41" s="20">
        <v>143</v>
      </c>
      <c r="D41" s="11">
        <v>20.5</v>
      </c>
      <c r="E41" s="19" t="s">
        <v>2</v>
      </c>
      <c r="F41" s="28" t="s">
        <v>2</v>
      </c>
      <c r="H41" s="33" t="s">
        <v>3</v>
      </c>
      <c r="I41" s="111">
        <v>62</v>
      </c>
      <c r="J41" s="33">
        <v>4.46000000000001</v>
      </c>
      <c r="K41" s="101">
        <v>62</v>
      </c>
      <c r="L41" s="35">
        <v>25.4</v>
      </c>
      <c r="M41" s="101">
        <v>62</v>
      </c>
    </row>
    <row r="42" spans="2:13" ht="9.75" customHeight="1">
      <c r="B42" s="107">
        <v>40</v>
      </c>
      <c r="C42" s="20">
        <v>145</v>
      </c>
      <c r="D42" s="11">
        <v>21</v>
      </c>
      <c r="E42" s="20">
        <v>8</v>
      </c>
      <c r="F42" s="29">
        <v>12</v>
      </c>
      <c r="H42" s="33">
        <v>10.3</v>
      </c>
      <c r="I42" s="111">
        <v>61</v>
      </c>
      <c r="J42" s="33">
        <v>4.48000000000001</v>
      </c>
      <c r="K42" s="101">
        <v>61</v>
      </c>
      <c r="L42" s="35">
        <v>25.7</v>
      </c>
      <c r="M42" s="101">
        <v>61</v>
      </c>
    </row>
    <row r="43" spans="2:13" s="3" customFormat="1" ht="9.75" customHeight="1">
      <c r="B43" s="107">
        <v>41</v>
      </c>
      <c r="C43" s="20">
        <v>147</v>
      </c>
      <c r="D43" s="11">
        <v>21.4</v>
      </c>
      <c r="E43" s="19" t="s">
        <v>2</v>
      </c>
      <c r="F43" s="28" t="s">
        <v>2</v>
      </c>
      <c r="G43" s="4"/>
      <c r="H43" s="33" t="s">
        <v>3</v>
      </c>
      <c r="I43" s="111">
        <v>60</v>
      </c>
      <c r="J43" s="33">
        <v>4.50000000000001</v>
      </c>
      <c r="K43" s="101">
        <v>60</v>
      </c>
      <c r="L43" s="35">
        <v>26</v>
      </c>
      <c r="M43" s="101">
        <v>60</v>
      </c>
    </row>
    <row r="44" spans="2:13" ht="9.75" customHeight="1">
      <c r="B44" s="107">
        <v>42</v>
      </c>
      <c r="C44" s="20">
        <v>149</v>
      </c>
      <c r="D44" s="11">
        <v>21.8</v>
      </c>
      <c r="E44" s="19" t="s">
        <v>2</v>
      </c>
      <c r="F44" s="29">
        <v>13</v>
      </c>
      <c r="H44" s="33" t="s">
        <v>1</v>
      </c>
      <c r="I44" s="111">
        <v>59</v>
      </c>
      <c r="J44" s="33">
        <v>4.52000000000001</v>
      </c>
      <c r="K44" s="101">
        <v>59</v>
      </c>
      <c r="L44" s="35">
        <v>26.3</v>
      </c>
      <c r="M44" s="101">
        <v>59</v>
      </c>
    </row>
    <row r="45" spans="2:13" ht="9.75" customHeight="1">
      <c r="B45" s="107">
        <v>43</v>
      </c>
      <c r="C45" s="20">
        <v>151</v>
      </c>
      <c r="D45" s="11">
        <v>22.2</v>
      </c>
      <c r="E45" s="20">
        <v>9</v>
      </c>
      <c r="F45" s="28" t="s">
        <v>2</v>
      </c>
      <c r="H45" s="33">
        <v>10.4</v>
      </c>
      <c r="I45" s="111">
        <v>58</v>
      </c>
      <c r="J45" s="33">
        <v>4.54000000000001</v>
      </c>
      <c r="K45" s="101">
        <v>58</v>
      </c>
      <c r="L45" s="35">
        <v>26.6</v>
      </c>
      <c r="M45" s="101">
        <v>58</v>
      </c>
    </row>
    <row r="46" spans="2:13" ht="9.75" customHeight="1">
      <c r="B46" s="107">
        <v>44</v>
      </c>
      <c r="C46" s="20">
        <v>153</v>
      </c>
      <c r="D46" s="11">
        <v>22.6</v>
      </c>
      <c r="E46" s="19" t="s">
        <v>2</v>
      </c>
      <c r="F46" s="29">
        <v>14</v>
      </c>
      <c r="H46" s="33" t="s">
        <v>1</v>
      </c>
      <c r="I46" s="111">
        <v>57</v>
      </c>
      <c r="J46" s="33">
        <v>4.56000000000001</v>
      </c>
      <c r="K46" s="101">
        <v>57</v>
      </c>
      <c r="L46" s="35">
        <v>26.9</v>
      </c>
      <c r="M46" s="101">
        <v>57</v>
      </c>
    </row>
    <row r="47" spans="2:13" ht="9.75" customHeight="1">
      <c r="B47" s="107">
        <v>45</v>
      </c>
      <c r="C47" s="20">
        <v>155</v>
      </c>
      <c r="D47" s="11">
        <v>23</v>
      </c>
      <c r="E47" s="19" t="s">
        <v>2</v>
      </c>
      <c r="F47" s="28" t="s">
        <v>2</v>
      </c>
      <c r="H47" s="33" t="s">
        <v>3</v>
      </c>
      <c r="I47" s="111">
        <v>56</v>
      </c>
      <c r="J47" s="33">
        <v>4.58000000000001</v>
      </c>
      <c r="K47" s="101">
        <v>56</v>
      </c>
      <c r="L47" s="35">
        <v>27.2</v>
      </c>
      <c r="M47" s="101">
        <v>56</v>
      </c>
    </row>
    <row r="48" spans="2:13" ht="9.75" customHeight="1">
      <c r="B48" s="107">
        <v>46</v>
      </c>
      <c r="C48" s="20">
        <v>157</v>
      </c>
      <c r="D48" s="11">
        <v>23.4</v>
      </c>
      <c r="E48" s="20">
        <v>10</v>
      </c>
      <c r="F48" s="22">
        <v>15</v>
      </c>
      <c r="H48" s="33">
        <v>10.5</v>
      </c>
      <c r="I48" s="111">
        <v>55</v>
      </c>
      <c r="J48" s="33">
        <v>5</v>
      </c>
      <c r="K48" s="101">
        <v>55</v>
      </c>
      <c r="L48" s="35">
        <v>27.5</v>
      </c>
      <c r="M48" s="101">
        <v>55</v>
      </c>
    </row>
    <row r="49" spans="2:13" ht="9.75" customHeight="1">
      <c r="B49" s="107">
        <v>47</v>
      </c>
      <c r="C49" s="20">
        <v>159</v>
      </c>
      <c r="D49" s="11">
        <v>23.8</v>
      </c>
      <c r="E49" s="19" t="s">
        <v>2</v>
      </c>
      <c r="F49" s="28" t="s">
        <v>2</v>
      </c>
      <c r="H49" s="33" t="s">
        <v>3</v>
      </c>
      <c r="I49" s="111">
        <v>54</v>
      </c>
      <c r="J49" s="33">
        <v>5.02</v>
      </c>
      <c r="K49" s="101">
        <v>54</v>
      </c>
      <c r="L49" s="35">
        <v>27.8</v>
      </c>
      <c r="M49" s="101">
        <v>54</v>
      </c>
    </row>
    <row r="50" spans="2:13" ht="9.75" customHeight="1">
      <c r="B50" s="107">
        <v>48</v>
      </c>
      <c r="C50" s="20">
        <v>161</v>
      </c>
      <c r="D50" s="11">
        <v>24.2</v>
      </c>
      <c r="E50" s="19" t="s">
        <v>2</v>
      </c>
      <c r="F50" s="22">
        <v>16</v>
      </c>
      <c r="H50" s="33" t="s">
        <v>1</v>
      </c>
      <c r="I50" s="111">
        <v>53</v>
      </c>
      <c r="J50" s="33">
        <v>5.04</v>
      </c>
      <c r="K50" s="101">
        <v>53</v>
      </c>
      <c r="L50" s="35">
        <v>28.1</v>
      </c>
      <c r="M50" s="101">
        <v>53</v>
      </c>
    </row>
    <row r="51" spans="2:13" ht="9.75" customHeight="1">
      <c r="B51" s="107">
        <v>49</v>
      </c>
      <c r="C51" s="20">
        <v>163</v>
      </c>
      <c r="D51" s="11">
        <v>24.6</v>
      </c>
      <c r="E51" s="20">
        <v>11</v>
      </c>
      <c r="F51" s="28" t="s">
        <v>2</v>
      </c>
      <c r="H51" s="33">
        <v>10.6</v>
      </c>
      <c r="I51" s="111">
        <v>52</v>
      </c>
      <c r="J51" s="33">
        <v>5.06</v>
      </c>
      <c r="K51" s="101">
        <v>52</v>
      </c>
      <c r="L51" s="35">
        <v>28.4</v>
      </c>
      <c r="M51" s="101">
        <v>52</v>
      </c>
    </row>
    <row r="52" spans="2:13" ht="9.75" customHeight="1">
      <c r="B52" s="107">
        <v>50</v>
      </c>
      <c r="C52" s="20">
        <v>165</v>
      </c>
      <c r="D52" s="11">
        <v>25</v>
      </c>
      <c r="E52" s="19" t="s">
        <v>2</v>
      </c>
      <c r="F52" s="30">
        <v>17</v>
      </c>
      <c r="G52" s="8"/>
      <c r="H52" s="33" t="s">
        <v>1</v>
      </c>
      <c r="I52" s="111">
        <v>51</v>
      </c>
      <c r="J52" s="33">
        <v>5.08</v>
      </c>
      <c r="K52" s="101">
        <v>51</v>
      </c>
      <c r="L52" s="35">
        <v>28.7</v>
      </c>
      <c r="M52" s="101">
        <v>51</v>
      </c>
    </row>
    <row r="53" spans="2:13" ht="9.75" customHeight="1">
      <c r="B53" s="107">
        <v>51</v>
      </c>
      <c r="C53" s="20">
        <v>166</v>
      </c>
      <c r="D53" s="11">
        <v>25.3000000000029</v>
      </c>
      <c r="E53" s="19" t="s">
        <v>2</v>
      </c>
      <c r="F53" s="28" t="s">
        <v>2</v>
      </c>
      <c r="G53" s="8"/>
      <c r="H53" s="33" t="s">
        <v>3</v>
      </c>
      <c r="I53" s="111">
        <v>50</v>
      </c>
      <c r="J53" s="33">
        <v>5.1</v>
      </c>
      <c r="K53" s="101">
        <v>50</v>
      </c>
      <c r="L53" s="35">
        <v>29</v>
      </c>
      <c r="M53" s="101">
        <v>50</v>
      </c>
    </row>
    <row r="54" spans="2:13" ht="9.75" customHeight="1">
      <c r="B54" s="107">
        <v>52</v>
      </c>
      <c r="C54" s="20">
        <v>167</v>
      </c>
      <c r="D54" s="11">
        <v>25.6000000000028</v>
      </c>
      <c r="E54" s="19">
        <v>12</v>
      </c>
      <c r="F54" s="22">
        <v>18</v>
      </c>
      <c r="H54" s="33">
        <v>10.7</v>
      </c>
      <c r="I54" s="111">
        <v>49</v>
      </c>
      <c r="J54" s="33">
        <v>5.12</v>
      </c>
      <c r="K54" s="101">
        <v>49</v>
      </c>
      <c r="L54" s="35">
        <v>29.4</v>
      </c>
      <c r="M54" s="101">
        <v>49</v>
      </c>
    </row>
    <row r="55" spans="2:13" ht="9.75" customHeight="1">
      <c r="B55" s="107">
        <v>53</v>
      </c>
      <c r="C55" s="20">
        <v>168</v>
      </c>
      <c r="D55" s="11">
        <v>25.9000000000027</v>
      </c>
      <c r="E55" s="19" t="s">
        <v>2</v>
      </c>
      <c r="F55" s="28" t="s">
        <v>2</v>
      </c>
      <c r="H55" s="33" t="s">
        <v>3</v>
      </c>
      <c r="I55" s="111">
        <v>48</v>
      </c>
      <c r="J55" s="33">
        <v>5.14</v>
      </c>
      <c r="K55" s="101">
        <v>48</v>
      </c>
      <c r="L55" s="35">
        <v>29.8</v>
      </c>
      <c r="M55" s="101">
        <v>48</v>
      </c>
    </row>
    <row r="56" spans="2:13" ht="9.75" customHeight="1">
      <c r="B56" s="107">
        <v>54</v>
      </c>
      <c r="C56" s="20">
        <v>169</v>
      </c>
      <c r="D56" s="11">
        <v>26.2000000000026</v>
      </c>
      <c r="E56" s="19" t="s">
        <v>2</v>
      </c>
      <c r="F56" s="22">
        <v>19</v>
      </c>
      <c r="H56" s="33" t="s">
        <v>1</v>
      </c>
      <c r="I56" s="111">
        <v>47</v>
      </c>
      <c r="J56" s="33">
        <v>5.16</v>
      </c>
      <c r="K56" s="101">
        <v>47</v>
      </c>
      <c r="L56" s="35">
        <v>30.2</v>
      </c>
      <c r="M56" s="101">
        <v>47</v>
      </c>
    </row>
    <row r="57" spans="2:13" ht="9.75" customHeight="1">
      <c r="B57" s="107">
        <v>55</v>
      </c>
      <c r="C57" s="20">
        <v>170</v>
      </c>
      <c r="D57" s="11">
        <v>26.5000000000025</v>
      </c>
      <c r="E57" s="19">
        <v>13</v>
      </c>
      <c r="F57" s="28" t="s">
        <v>2</v>
      </c>
      <c r="H57" s="33">
        <v>10.8</v>
      </c>
      <c r="I57" s="111">
        <v>46</v>
      </c>
      <c r="J57" s="33">
        <v>5.18</v>
      </c>
      <c r="K57" s="101">
        <v>46</v>
      </c>
      <c r="L57" s="35">
        <v>30.6</v>
      </c>
      <c r="M57" s="101">
        <v>46</v>
      </c>
    </row>
    <row r="58" spans="2:13" ht="9.75" customHeight="1">
      <c r="B58" s="107">
        <v>56</v>
      </c>
      <c r="C58" s="20">
        <v>171</v>
      </c>
      <c r="D58" s="11">
        <v>26.8000000000024</v>
      </c>
      <c r="E58" s="19" t="s">
        <v>2</v>
      </c>
      <c r="F58" s="22">
        <v>20</v>
      </c>
      <c r="H58" s="33" t="s">
        <v>1</v>
      </c>
      <c r="I58" s="111">
        <v>45</v>
      </c>
      <c r="J58" s="33">
        <v>5.2</v>
      </c>
      <c r="K58" s="101">
        <v>45</v>
      </c>
      <c r="L58" s="35">
        <v>31</v>
      </c>
      <c r="M58" s="101">
        <v>45</v>
      </c>
    </row>
    <row r="59" spans="2:13" ht="9.75" customHeight="1">
      <c r="B59" s="107">
        <v>57</v>
      </c>
      <c r="C59" s="20">
        <v>172</v>
      </c>
      <c r="D59" s="11">
        <v>27.1000000000023</v>
      </c>
      <c r="E59" s="19" t="s">
        <v>2</v>
      </c>
      <c r="F59" s="22">
        <v>21</v>
      </c>
      <c r="G59" s="8"/>
      <c r="H59" s="33" t="s">
        <v>3</v>
      </c>
      <c r="I59" s="111">
        <v>44</v>
      </c>
      <c r="J59" s="33">
        <v>5.22</v>
      </c>
      <c r="K59" s="101">
        <v>44</v>
      </c>
      <c r="L59" s="35">
        <v>31.5</v>
      </c>
      <c r="M59" s="101">
        <v>44</v>
      </c>
    </row>
    <row r="60" spans="2:13" ht="9.75" customHeight="1">
      <c r="B60" s="107">
        <v>58</v>
      </c>
      <c r="C60" s="20">
        <v>173</v>
      </c>
      <c r="D60" s="11">
        <v>27.4000000000022</v>
      </c>
      <c r="E60" s="19">
        <v>14</v>
      </c>
      <c r="F60" s="22">
        <v>22</v>
      </c>
      <c r="H60" s="33">
        <v>10.9</v>
      </c>
      <c r="I60" s="111">
        <v>43</v>
      </c>
      <c r="J60" s="33">
        <v>5.24</v>
      </c>
      <c r="K60" s="101">
        <v>43</v>
      </c>
      <c r="L60" s="35">
        <v>32</v>
      </c>
      <c r="M60" s="101">
        <v>43</v>
      </c>
    </row>
    <row r="61" spans="2:13" ht="9.75" customHeight="1">
      <c r="B61" s="107">
        <v>59</v>
      </c>
      <c r="C61" s="20">
        <v>174</v>
      </c>
      <c r="D61" s="11">
        <v>27.700000000002</v>
      </c>
      <c r="E61" s="19" t="s">
        <v>2</v>
      </c>
      <c r="F61" s="22">
        <v>23</v>
      </c>
      <c r="H61" s="33" t="s">
        <v>3</v>
      </c>
      <c r="I61" s="111">
        <v>42</v>
      </c>
      <c r="J61" s="33">
        <v>5.26</v>
      </c>
      <c r="K61" s="101">
        <v>42</v>
      </c>
      <c r="L61" s="35">
        <v>32.5</v>
      </c>
      <c r="M61" s="101">
        <v>42</v>
      </c>
    </row>
    <row r="62" spans="2:13" ht="9.75" customHeight="1">
      <c r="B62" s="107">
        <v>60</v>
      </c>
      <c r="C62" s="20">
        <v>175</v>
      </c>
      <c r="D62" s="11">
        <v>28.000000000002</v>
      </c>
      <c r="E62" s="19" t="s">
        <v>2</v>
      </c>
      <c r="F62" s="22">
        <v>24</v>
      </c>
      <c r="H62" s="33" t="s">
        <v>1</v>
      </c>
      <c r="I62" s="111">
        <v>41</v>
      </c>
      <c r="J62" s="33">
        <v>5.28</v>
      </c>
      <c r="K62" s="101">
        <v>41</v>
      </c>
      <c r="L62" s="35">
        <v>33</v>
      </c>
      <c r="M62" s="101">
        <v>41</v>
      </c>
    </row>
    <row r="63" spans="2:13" ht="9.75" customHeight="1">
      <c r="B63" s="107">
        <v>61</v>
      </c>
      <c r="C63" s="20">
        <v>176</v>
      </c>
      <c r="D63" s="11">
        <v>28.3000000000018</v>
      </c>
      <c r="E63" s="19">
        <v>15</v>
      </c>
      <c r="F63" s="22">
        <v>25</v>
      </c>
      <c r="H63" s="33">
        <v>11</v>
      </c>
      <c r="I63" s="111">
        <v>40</v>
      </c>
      <c r="J63" s="33">
        <v>5.3</v>
      </c>
      <c r="K63" s="101">
        <v>40</v>
      </c>
      <c r="L63" s="35">
        <v>33.5</v>
      </c>
      <c r="M63" s="101">
        <v>40</v>
      </c>
    </row>
    <row r="64" spans="2:13" ht="9.75" customHeight="1">
      <c r="B64" s="107">
        <v>62</v>
      </c>
      <c r="C64" s="20">
        <v>177</v>
      </c>
      <c r="D64" s="11">
        <v>28.6000000000017</v>
      </c>
      <c r="E64" s="19" t="s">
        <v>2</v>
      </c>
      <c r="F64" s="22">
        <v>26</v>
      </c>
      <c r="H64" s="33" t="s">
        <v>1</v>
      </c>
      <c r="I64" s="111">
        <v>39</v>
      </c>
      <c r="J64" s="33">
        <v>5.33</v>
      </c>
      <c r="K64" s="101">
        <v>39</v>
      </c>
      <c r="L64" s="35">
        <v>34</v>
      </c>
      <c r="M64" s="101">
        <v>39</v>
      </c>
    </row>
    <row r="65" spans="2:13" ht="9.75" customHeight="1">
      <c r="B65" s="107">
        <v>63</v>
      </c>
      <c r="C65" s="20">
        <v>178</v>
      </c>
      <c r="D65" s="11">
        <v>28.9000000000016</v>
      </c>
      <c r="E65" s="19" t="s">
        <v>2</v>
      </c>
      <c r="F65" s="22">
        <v>27</v>
      </c>
      <c r="H65" s="33">
        <v>11.1</v>
      </c>
      <c r="I65" s="111">
        <v>38</v>
      </c>
      <c r="J65" s="33">
        <v>5.36</v>
      </c>
      <c r="K65" s="101">
        <v>38</v>
      </c>
      <c r="L65" s="35">
        <v>34.5</v>
      </c>
      <c r="M65" s="101">
        <v>38</v>
      </c>
    </row>
    <row r="66" spans="2:13" ht="9.75" customHeight="1">
      <c r="B66" s="107">
        <v>64</v>
      </c>
      <c r="C66" s="20">
        <v>179</v>
      </c>
      <c r="D66" s="11">
        <v>29.2000000000015</v>
      </c>
      <c r="E66" s="19">
        <v>16</v>
      </c>
      <c r="F66" s="22">
        <v>28</v>
      </c>
      <c r="H66" s="33" t="s">
        <v>3</v>
      </c>
      <c r="I66" s="111">
        <v>37</v>
      </c>
      <c r="J66" s="33">
        <v>5.39</v>
      </c>
      <c r="K66" s="101">
        <v>37</v>
      </c>
      <c r="L66" s="35">
        <v>35</v>
      </c>
      <c r="M66" s="101">
        <v>37</v>
      </c>
    </row>
    <row r="67" spans="2:13" ht="9.75" customHeight="1">
      <c r="B67" s="107">
        <v>65</v>
      </c>
      <c r="C67" s="20">
        <v>180</v>
      </c>
      <c r="D67" s="11">
        <v>29.5000000000014</v>
      </c>
      <c r="E67" s="19" t="s">
        <v>2</v>
      </c>
      <c r="F67" s="22">
        <v>29</v>
      </c>
      <c r="H67" s="33">
        <v>11.2</v>
      </c>
      <c r="I67" s="111">
        <v>36</v>
      </c>
      <c r="J67" s="33">
        <v>5.42</v>
      </c>
      <c r="K67" s="101">
        <v>36</v>
      </c>
      <c r="L67" s="35">
        <v>35.5</v>
      </c>
      <c r="M67" s="101">
        <v>36</v>
      </c>
    </row>
    <row r="68" spans="2:13" ht="9.75" customHeight="1">
      <c r="B68" s="107">
        <v>66</v>
      </c>
      <c r="C68" s="20">
        <v>181</v>
      </c>
      <c r="D68" s="11">
        <v>29.8000000000013</v>
      </c>
      <c r="E68" s="19" t="s">
        <v>2</v>
      </c>
      <c r="F68" s="22">
        <v>30</v>
      </c>
      <c r="H68" s="33" t="s">
        <v>1</v>
      </c>
      <c r="I68" s="111">
        <v>35</v>
      </c>
      <c r="J68" s="33">
        <v>5.45</v>
      </c>
      <c r="K68" s="101">
        <v>35</v>
      </c>
      <c r="L68" s="35">
        <v>36</v>
      </c>
      <c r="M68" s="101">
        <v>35</v>
      </c>
    </row>
    <row r="69" spans="2:13" ht="9.75" customHeight="1">
      <c r="B69" s="107">
        <v>67</v>
      </c>
      <c r="C69" s="20">
        <v>182</v>
      </c>
      <c r="D69" s="11">
        <v>30.1000000000012</v>
      </c>
      <c r="E69" s="19">
        <v>17</v>
      </c>
      <c r="F69" s="22">
        <v>31</v>
      </c>
      <c r="H69" s="33">
        <v>11.3</v>
      </c>
      <c r="I69" s="111">
        <v>34</v>
      </c>
      <c r="J69" s="33">
        <v>5.48</v>
      </c>
      <c r="K69" s="101">
        <v>34</v>
      </c>
      <c r="L69" s="35">
        <v>36.5</v>
      </c>
      <c r="M69" s="101">
        <v>34</v>
      </c>
    </row>
    <row r="70" spans="2:13" ht="9.75" customHeight="1">
      <c r="B70" s="107">
        <v>68</v>
      </c>
      <c r="C70" s="20">
        <v>183</v>
      </c>
      <c r="D70" s="11">
        <v>30.4000000000011</v>
      </c>
      <c r="E70" s="19" t="s">
        <v>2</v>
      </c>
      <c r="F70" s="22">
        <v>32</v>
      </c>
      <c r="H70" s="33" t="s">
        <v>1</v>
      </c>
      <c r="I70" s="111">
        <v>33</v>
      </c>
      <c r="J70" s="33">
        <v>5.51</v>
      </c>
      <c r="K70" s="101">
        <v>33</v>
      </c>
      <c r="L70" s="35">
        <v>37</v>
      </c>
      <c r="M70" s="101">
        <v>33</v>
      </c>
    </row>
    <row r="71" spans="2:13" ht="9.75" customHeight="1">
      <c r="B71" s="107">
        <v>69</v>
      </c>
      <c r="C71" s="20">
        <v>184</v>
      </c>
      <c r="D71" s="11">
        <v>30.700000000001</v>
      </c>
      <c r="E71" s="19" t="s">
        <v>2</v>
      </c>
      <c r="F71" s="22">
        <v>33</v>
      </c>
      <c r="H71" s="33">
        <v>11.4</v>
      </c>
      <c r="I71" s="111">
        <v>32</v>
      </c>
      <c r="J71" s="33">
        <v>5.54</v>
      </c>
      <c r="K71" s="101">
        <v>32</v>
      </c>
      <c r="L71" s="35">
        <v>37.5</v>
      </c>
      <c r="M71" s="101">
        <v>32</v>
      </c>
    </row>
    <row r="72" spans="2:13" ht="9.75" customHeight="1">
      <c r="B72" s="107">
        <v>70</v>
      </c>
      <c r="C72" s="20">
        <v>185</v>
      </c>
      <c r="D72" s="11">
        <v>31.0000000000009</v>
      </c>
      <c r="E72" s="19">
        <v>18</v>
      </c>
      <c r="F72" s="22">
        <v>34</v>
      </c>
      <c r="H72" s="33">
        <v>11.5</v>
      </c>
      <c r="I72" s="111">
        <v>31</v>
      </c>
      <c r="J72" s="33">
        <v>5.57</v>
      </c>
      <c r="K72" s="101">
        <v>31</v>
      </c>
      <c r="L72" s="35">
        <v>38</v>
      </c>
      <c r="M72" s="101">
        <v>31</v>
      </c>
    </row>
    <row r="73" spans="2:13" ht="9.75" customHeight="1">
      <c r="B73" s="107">
        <v>71</v>
      </c>
      <c r="C73" s="20">
        <v>186</v>
      </c>
      <c r="D73" s="11">
        <v>31.3000000000008</v>
      </c>
      <c r="E73" s="19" t="s">
        <v>2</v>
      </c>
      <c r="F73" s="22">
        <v>35</v>
      </c>
      <c r="H73" s="33">
        <v>11.6</v>
      </c>
      <c r="I73" s="111">
        <v>30</v>
      </c>
      <c r="J73" s="33">
        <v>6</v>
      </c>
      <c r="K73" s="101">
        <v>30</v>
      </c>
      <c r="L73" s="35">
        <v>38.6</v>
      </c>
      <c r="M73" s="101">
        <v>30</v>
      </c>
    </row>
    <row r="74" spans="2:13" ht="9.75" customHeight="1">
      <c r="B74" s="107">
        <v>72</v>
      </c>
      <c r="C74" s="20">
        <v>187</v>
      </c>
      <c r="D74" s="11">
        <v>31.6000000000007</v>
      </c>
      <c r="E74" s="19" t="s">
        <v>2</v>
      </c>
      <c r="F74" s="22">
        <v>36</v>
      </c>
      <c r="H74" s="33">
        <v>11.7</v>
      </c>
      <c r="I74" s="111">
        <v>29</v>
      </c>
      <c r="J74" s="33">
        <v>6.03</v>
      </c>
      <c r="K74" s="101">
        <v>29</v>
      </c>
      <c r="L74" s="35">
        <v>39.2</v>
      </c>
      <c r="M74" s="101">
        <v>29</v>
      </c>
    </row>
    <row r="75" spans="2:13" ht="9.75" customHeight="1">
      <c r="B75" s="107">
        <v>73</v>
      </c>
      <c r="C75" s="20">
        <v>188</v>
      </c>
      <c r="D75" s="11">
        <v>31.9000000000006</v>
      </c>
      <c r="E75" s="19">
        <v>19</v>
      </c>
      <c r="F75" s="22">
        <v>37</v>
      </c>
      <c r="H75" s="33">
        <v>11.8</v>
      </c>
      <c r="I75" s="111">
        <v>28</v>
      </c>
      <c r="J75" s="33">
        <v>6.06</v>
      </c>
      <c r="K75" s="101">
        <v>28</v>
      </c>
      <c r="L75" s="35">
        <v>39.8</v>
      </c>
      <c r="M75" s="101">
        <v>28</v>
      </c>
    </row>
    <row r="76" spans="2:13" ht="9.75" customHeight="1">
      <c r="B76" s="107">
        <v>74</v>
      </c>
      <c r="C76" s="20">
        <v>189</v>
      </c>
      <c r="D76" s="11">
        <v>32.2000000000005</v>
      </c>
      <c r="E76" s="19" t="s">
        <v>2</v>
      </c>
      <c r="F76" s="22">
        <v>38</v>
      </c>
      <c r="H76" s="33">
        <v>11.9</v>
      </c>
      <c r="I76" s="111">
        <v>27</v>
      </c>
      <c r="J76" s="33">
        <v>6.09</v>
      </c>
      <c r="K76" s="101">
        <v>27</v>
      </c>
      <c r="L76" s="35">
        <v>40.4</v>
      </c>
      <c r="M76" s="101">
        <v>27</v>
      </c>
    </row>
    <row r="77" spans="2:13" ht="9.75" customHeight="1">
      <c r="B77" s="107">
        <v>75</v>
      </c>
      <c r="C77" s="20">
        <v>190</v>
      </c>
      <c r="D77" s="11">
        <v>32.5000000000004</v>
      </c>
      <c r="E77" s="19" t="s">
        <v>2</v>
      </c>
      <c r="F77" s="22">
        <v>39</v>
      </c>
      <c r="H77" s="33">
        <v>12</v>
      </c>
      <c r="I77" s="111">
        <v>26</v>
      </c>
      <c r="J77" s="33">
        <v>6.12</v>
      </c>
      <c r="K77" s="101">
        <v>26</v>
      </c>
      <c r="L77" s="35">
        <v>41</v>
      </c>
      <c r="M77" s="101">
        <v>26</v>
      </c>
    </row>
    <row r="78" spans="2:13" ht="9.75" customHeight="1">
      <c r="B78" s="107">
        <v>76</v>
      </c>
      <c r="C78" s="20">
        <v>191</v>
      </c>
      <c r="D78" s="11">
        <v>32.8000000000003</v>
      </c>
      <c r="E78" s="19">
        <v>20</v>
      </c>
      <c r="F78" s="22">
        <v>40</v>
      </c>
      <c r="H78" s="33">
        <v>12.1</v>
      </c>
      <c r="I78" s="111">
        <v>25</v>
      </c>
      <c r="J78" s="33">
        <v>6.15</v>
      </c>
      <c r="K78" s="101">
        <v>25</v>
      </c>
      <c r="L78" s="35">
        <v>41.8</v>
      </c>
      <c r="M78" s="101">
        <v>25</v>
      </c>
    </row>
    <row r="79" spans="2:13" ht="9.75" customHeight="1">
      <c r="B79" s="107">
        <v>77</v>
      </c>
      <c r="C79" s="20">
        <v>192</v>
      </c>
      <c r="D79" s="11">
        <v>33.1000000000002</v>
      </c>
      <c r="E79" s="19" t="s">
        <v>2</v>
      </c>
      <c r="F79" s="22">
        <v>41</v>
      </c>
      <c r="H79" s="33">
        <v>12.2</v>
      </c>
      <c r="I79" s="111">
        <v>24</v>
      </c>
      <c r="J79" s="33">
        <v>6.18</v>
      </c>
      <c r="K79" s="101">
        <v>24</v>
      </c>
      <c r="L79" s="35">
        <v>42.6</v>
      </c>
      <c r="M79" s="101">
        <v>24</v>
      </c>
    </row>
    <row r="80" spans="2:13" ht="9.75" customHeight="1">
      <c r="B80" s="107">
        <v>78</v>
      </c>
      <c r="C80" s="20">
        <v>193</v>
      </c>
      <c r="D80" s="11">
        <v>33.4000000000001</v>
      </c>
      <c r="E80" s="19" t="s">
        <v>2</v>
      </c>
      <c r="F80" s="22">
        <v>42</v>
      </c>
      <c r="H80" s="33">
        <v>12.3</v>
      </c>
      <c r="I80" s="111">
        <v>23</v>
      </c>
      <c r="J80" s="33">
        <v>6.21</v>
      </c>
      <c r="K80" s="101">
        <v>23</v>
      </c>
      <c r="L80" s="35">
        <v>43.4</v>
      </c>
      <c r="M80" s="101">
        <v>23</v>
      </c>
    </row>
    <row r="81" spans="2:13" ht="9.75" customHeight="1">
      <c r="B81" s="107">
        <v>79</v>
      </c>
      <c r="C81" s="20">
        <v>194</v>
      </c>
      <c r="D81" s="11">
        <v>33.7</v>
      </c>
      <c r="E81" s="19">
        <v>21</v>
      </c>
      <c r="F81" s="22">
        <v>43</v>
      </c>
      <c r="H81" s="33">
        <v>12.4</v>
      </c>
      <c r="I81" s="111">
        <v>22</v>
      </c>
      <c r="J81" s="33">
        <v>6.24</v>
      </c>
      <c r="K81" s="101">
        <v>22</v>
      </c>
      <c r="L81" s="35">
        <v>44.2</v>
      </c>
      <c r="M81" s="101">
        <v>22</v>
      </c>
    </row>
    <row r="82" spans="2:13" ht="9.75" customHeight="1">
      <c r="B82" s="107">
        <v>80</v>
      </c>
      <c r="C82" s="20">
        <v>195</v>
      </c>
      <c r="D82" s="11">
        <v>33.9999999999999</v>
      </c>
      <c r="E82" s="19" t="s">
        <v>2</v>
      </c>
      <c r="F82" s="22">
        <v>44</v>
      </c>
      <c r="H82" s="33">
        <v>12.5</v>
      </c>
      <c r="I82" s="111">
        <v>21</v>
      </c>
      <c r="J82" s="33">
        <v>6.27</v>
      </c>
      <c r="K82" s="101">
        <v>21</v>
      </c>
      <c r="L82" s="35">
        <v>45</v>
      </c>
      <c r="M82" s="101">
        <v>21</v>
      </c>
    </row>
    <row r="83" spans="2:13" ht="9.75" customHeight="1">
      <c r="B83" s="107">
        <v>81</v>
      </c>
      <c r="C83" s="20">
        <v>196</v>
      </c>
      <c r="D83" s="11">
        <v>34.2</v>
      </c>
      <c r="E83" s="19" t="s">
        <v>2</v>
      </c>
      <c r="F83" s="22">
        <v>45</v>
      </c>
      <c r="H83" s="33">
        <v>12.6</v>
      </c>
      <c r="I83" s="111">
        <v>20</v>
      </c>
      <c r="J83" s="33">
        <v>6.3</v>
      </c>
      <c r="K83" s="101">
        <v>20</v>
      </c>
      <c r="L83" s="35">
        <v>46</v>
      </c>
      <c r="M83" s="101">
        <v>20</v>
      </c>
    </row>
    <row r="84" spans="2:13" ht="9.75" customHeight="1">
      <c r="B84" s="107">
        <v>82</v>
      </c>
      <c r="C84" s="20">
        <v>197</v>
      </c>
      <c r="D84" s="11">
        <v>34.3999999999999</v>
      </c>
      <c r="E84" s="20">
        <v>22</v>
      </c>
      <c r="F84" s="22">
        <v>46</v>
      </c>
      <c r="H84" s="33">
        <v>12.7</v>
      </c>
      <c r="I84" s="111">
        <v>19</v>
      </c>
      <c r="J84" s="33">
        <v>6.33</v>
      </c>
      <c r="K84" s="101">
        <v>19</v>
      </c>
      <c r="L84" s="35">
        <v>47</v>
      </c>
      <c r="M84" s="101">
        <v>19</v>
      </c>
    </row>
    <row r="85" spans="2:13" ht="9.75" customHeight="1">
      <c r="B85" s="107">
        <v>83</v>
      </c>
      <c r="C85" s="20">
        <v>198</v>
      </c>
      <c r="D85" s="11">
        <v>34.6</v>
      </c>
      <c r="E85" s="19" t="s">
        <v>2</v>
      </c>
      <c r="F85" s="22">
        <v>47</v>
      </c>
      <c r="H85" s="33">
        <v>12.8</v>
      </c>
      <c r="I85" s="111">
        <v>18</v>
      </c>
      <c r="J85" s="33">
        <v>6.36</v>
      </c>
      <c r="K85" s="101">
        <v>18</v>
      </c>
      <c r="L85" s="35">
        <v>48</v>
      </c>
      <c r="M85" s="101">
        <v>18</v>
      </c>
    </row>
    <row r="86" spans="2:13" ht="9.75" customHeight="1">
      <c r="B86" s="107">
        <v>84</v>
      </c>
      <c r="C86" s="20">
        <v>199</v>
      </c>
      <c r="D86" s="11">
        <v>34.7999999999999</v>
      </c>
      <c r="E86" s="19" t="s">
        <v>2</v>
      </c>
      <c r="F86" s="22">
        <v>48</v>
      </c>
      <c r="H86" s="33">
        <v>12.9</v>
      </c>
      <c r="I86" s="111">
        <v>17</v>
      </c>
      <c r="J86" s="33">
        <v>6.39</v>
      </c>
      <c r="K86" s="101">
        <v>17</v>
      </c>
      <c r="L86" s="35">
        <v>49</v>
      </c>
      <c r="M86" s="101">
        <v>17</v>
      </c>
    </row>
    <row r="87" spans="2:13" ht="9.75" customHeight="1">
      <c r="B87" s="107">
        <v>85</v>
      </c>
      <c r="C87" s="20">
        <v>200</v>
      </c>
      <c r="D87" s="11">
        <v>35</v>
      </c>
      <c r="E87" s="20">
        <v>23</v>
      </c>
      <c r="F87" s="22">
        <v>50</v>
      </c>
      <c r="H87" s="33">
        <v>13</v>
      </c>
      <c r="I87" s="111">
        <v>16</v>
      </c>
      <c r="J87" s="33">
        <v>6.42</v>
      </c>
      <c r="K87" s="101">
        <v>16</v>
      </c>
      <c r="L87" s="35">
        <v>50</v>
      </c>
      <c r="M87" s="101">
        <v>16</v>
      </c>
    </row>
    <row r="88" spans="2:13" ht="9.75" customHeight="1">
      <c r="B88" s="107">
        <v>86</v>
      </c>
      <c r="C88" s="20">
        <v>201</v>
      </c>
      <c r="D88" s="11">
        <v>35.2</v>
      </c>
      <c r="E88" s="19" t="s">
        <v>2</v>
      </c>
      <c r="F88" s="22">
        <v>52</v>
      </c>
      <c r="H88" s="33">
        <v>13.1</v>
      </c>
      <c r="I88" s="111">
        <v>15</v>
      </c>
      <c r="J88" s="33">
        <v>6.45</v>
      </c>
      <c r="K88" s="101">
        <v>15</v>
      </c>
      <c r="L88" s="35">
        <v>51</v>
      </c>
      <c r="M88" s="101">
        <v>15</v>
      </c>
    </row>
    <row r="89" spans="2:13" ht="9.75" customHeight="1">
      <c r="B89" s="107">
        <v>87</v>
      </c>
      <c r="C89" s="20">
        <v>202</v>
      </c>
      <c r="D89" s="11">
        <v>35.4</v>
      </c>
      <c r="E89" s="19" t="s">
        <v>2</v>
      </c>
      <c r="F89" s="22">
        <v>54</v>
      </c>
      <c r="H89" s="33">
        <v>13.2</v>
      </c>
      <c r="I89" s="111">
        <v>14</v>
      </c>
      <c r="J89" s="33">
        <v>6.48</v>
      </c>
      <c r="K89" s="101">
        <v>14</v>
      </c>
      <c r="L89" s="35">
        <v>52</v>
      </c>
      <c r="M89" s="101">
        <v>14</v>
      </c>
    </row>
    <row r="90" spans="2:13" ht="9.75" customHeight="1">
      <c r="B90" s="107">
        <v>88</v>
      </c>
      <c r="C90" s="20">
        <v>203</v>
      </c>
      <c r="D90" s="11">
        <v>35.6</v>
      </c>
      <c r="E90" s="20">
        <v>24</v>
      </c>
      <c r="F90" s="22">
        <v>56</v>
      </c>
      <c r="H90" s="33">
        <v>13.4</v>
      </c>
      <c r="I90" s="111">
        <v>13</v>
      </c>
      <c r="J90" s="33">
        <v>6.51</v>
      </c>
      <c r="K90" s="101">
        <v>13</v>
      </c>
      <c r="L90" s="35">
        <v>53</v>
      </c>
      <c r="M90" s="101">
        <v>13</v>
      </c>
    </row>
    <row r="91" spans="2:13" ht="9.75" customHeight="1">
      <c r="B91" s="107">
        <v>89</v>
      </c>
      <c r="C91" s="20">
        <v>204</v>
      </c>
      <c r="D91" s="11">
        <v>35.8</v>
      </c>
      <c r="E91" s="19" t="s">
        <v>2</v>
      </c>
      <c r="F91" s="22">
        <v>58</v>
      </c>
      <c r="H91" s="33">
        <v>13.6</v>
      </c>
      <c r="I91" s="111">
        <v>12</v>
      </c>
      <c r="J91" s="33">
        <v>6.54</v>
      </c>
      <c r="K91" s="101">
        <v>12</v>
      </c>
      <c r="L91" s="35">
        <v>54</v>
      </c>
      <c r="M91" s="101">
        <v>12</v>
      </c>
    </row>
    <row r="92" spans="2:13" ht="9.75" customHeight="1">
      <c r="B92" s="107">
        <v>90</v>
      </c>
      <c r="C92" s="20">
        <v>205</v>
      </c>
      <c r="D92" s="11">
        <v>36</v>
      </c>
      <c r="E92" s="19" t="s">
        <v>2</v>
      </c>
      <c r="F92" s="22">
        <v>60</v>
      </c>
      <c r="H92" s="33">
        <v>13.8</v>
      </c>
      <c r="I92" s="111">
        <v>11</v>
      </c>
      <c r="J92" s="33">
        <v>6.57</v>
      </c>
      <c r="K92" s="101">
        <v>11</v>
      </c>
      <c r="L92" s="35">
        <v>55</v>
      </c>
      <c r="M92" s="101">
        <v>11</v>
      </c>
    </row>
    <row r="93" spans="2:13" ht="9.75" customHeight="1">
      <c r="B93" s="107">
        <v>91</v>
      </c>
      <c r="C93" s="20">
        <v>206</v>
      </c>
      <c r="D93" s="11">
        <v>36.2</v>
      </c>
      <c r="E93" s="20">
        <v>25</v>
      </c>
      <c r="F93" s="22">
        <v>62</v>
      </c>
      <c r="H93" s="33">
        <v>14</v>
      </c>
      <c r="I93" s="111">
        <v>10</v>
      </c>
      <c r="J93" s="33">
        <v>7</v>
      </c>
      <c r="K93" s="101">
        <v>10</v>
      </c>
      <c r="L93" s="35">
        <v>56</v>
      </c>
      <c r="M93" s="101">
        <v>10</v>
      </c>
    </row>
    <row r="94" spans="2:13" ht="9.75" customHeight="1">
      <c r="B94" s="107">
        <v>92</v>
      </c>
      <c r="C94" s="20">
        <v>207</v>
      </c>
      <c r="D94" s="11">
        <v>36.4</v>
      </c>
      <c r="E94" s="19" t="s">
        <v>2</v>
      </c>
      <c r="F94" s="22">
        <v>64</v>
      </c>
      <c r="H94" s="33">
        <v>14.2</v>
      </c>
      <c r="I94" s="111">
        <v>9</v>
      </c>
      <c r="J94" s="33">
        <v>7.04</v>
      </c>
      <c r="K94" s="101">
        <v>9</v>
      </c>
      <c r="L94" s="35">
        <v>58</v>
      </c>
      <c r="M94" s="101">
        <v>9</v>
      </c>
    </row>
    <row r="95" spans="2:13" ht="9.75" customHeight="1">
      <c r="B95" s="107">
        <v>93</v>
      </c>
      <c r="C95" s="20">
        <v>208</v>
      </c>
      <c r="D95" s="11">
        <v>36.6</v>
      </c>
      <c r="E95" s="19" t="s">
        <v>2</v>
      </c>
      <c r="F95" s="22">
        <v>66</v>
      </c>
      <c r="H95" s="33">
        <v>14.4</v>
      </c>
      <c r="I95" s="111">
        <v>8</v>
      </c>
      <c r="J95" s="33">
        <v>7.08</v>
      </c>
      <c r="K95" s="101">
        <v>8</v>
      </c>
      <c r="L95" s="35">
        <v>60</v>
      </c>
      <c r="M95" s="101">
        <v>8</v>
      </c>
    </row>
    <row r="96" spans="2:13" ht="9.75" customHeight="1">
      <c r="B96" s="107">
        <v>94</v>
      </c>
      <c r="C96" s="20">
        <v>209</v>
      </c>
      <c r="D96" s="11">
        <v>36.8</v>
      </c>
      <c r="E96" s="20">
        <v>26</v>
      </c>
      <c r="F96" s="22">
        <v>68</v>
      </c>
      <c r="H96" s="33">
        <v>14.6</v>
      </c>
      <c r="I96" s="111">
        <v>7</v>
      </c>
      <c r="J96" s="33">
        <v>7.12</v>
      </c>
      <c r="K96" s="101">
        <v>7</v>
      </c>
      <c r="L96" s="35">
        <v>62</v>
      </c>
      <c r="M96" s="101">
        <v>7</v>
      </c>
    </row>
    <row r="97" spans="2:13" ht="9.75" customHeight="1">
      <c r="B97" s="107">
        <v>95</v>
      </c>
      <c r="C97" s="20">
        <v>210</v>
      </c>
      <c r="D97" s="11">
        <v>37</v>
      </c>
      <c r="E97" s="19" t="s">
        <v>2</v>
      </c>
      <c r="F97" s="22">
        <v>70</v>
      </c>
      <c r="H97" s="33">
        <v>14.8</v>
      </c>
      <c r="I97" s="111">
        <v>6</v>
      </c>
      <c r="J97" s="33">
        <v>7.16</v>
      </c>
      <c r="K97" s="101">
        <v>6</v>
      </c>
      <c r="L97" s="35">
        <v>64</v>
      </c>
      <c r="M97" s="101">
        <v>6</v>
      </c>
    </row>
    <row r="98" spans="2:13" ht="9.75" customHeight="1">
      <c r="B98" s="107">
        <v>96</v>
      </c>
      <c r="C98" s="20">
        <v>211</v>
      </c>
      <c r="D98" s="11">
        <v>37.2</v>
      </c>
      <c r="E98" s="19" t="s">
        <v>2</v>
      </c>
      <c r="F98" s="22">
        <v>72</v>
      </c>
      <c r="H98" s="33">
        <v>15.1</v>
      </c>
      <c r="I98" s="111">
        <v>5</v>
      </c>
      <c r="J98" s="33">
        <v>7.2</v>
      </c>
      <c r="K98" s="101">
        <v>5</v>
      </c>
      <c r="L98" s="35">
        <v>66</v>
      </c>
      <c r="M98" s="101">
        <v>5</v>
      </c>
    </row>
    <row r="99" spans="2:13" ht="9.75" customHeight="1">
      <c r="B99" s="107">
        <v>97</v>
      </c>
      <c r="C99" s="20">
        <v>212</v>
      </c>
      <c r="D99" s="11">
        <v>37.4</v>
      </c>
      <c r="E99" s="20">
        <v>27</v>
      </c>
      <c r="F99" s="22">
        <v>74</v>
      </c>
      <c r="H99" s="33">
        <v>15.4</v>
      </c>
      <c r="I99" s="111">
        <v>4</v>
      </c>
      <c r="J99" s="33">
        <v>7.25</v>
      </c>
      <c r="K99" s="101">
        <v>4</v>
      </c>
      <c r="L99" s="35">
        <v>69</v>
      </c>
      <c r="M99" s="101">
        <v>4</v>
      </c>
    </row>
    <row r="100" spans="2:13" ht="9.75" customHeight="1">
      <c r="B100" s="107">
        <v>98</v>
      </c>
      <c r="C100" s="20">
        <v>213</v>
      </c>
      <c r="D100" s="11">
        <v>37.6</v>
      </c>
      <c r="E100" s="19" t="s">
        <v>2</v>
      </c>
      <c r="F100" s="22">
        <v>76</v>
      </c>
      <c r="H100" s="33">
        <v>16</v>
      </c>
      <c r="I100" s="111">
        <v>3</v>
      </c>
      <c r="J100" s="33">
        <v>7.3</v>
      </c>
      <c r="K100" s="101">
        <v>3</v>
      </c>
      <c r="L100" s="35">
        <v>72</v>
      </c>
      <c r="M100" s="101">
        <v>3</v>
      </c>
    </row>
    <row r="101" spans="2:13" ht="9.75" customHeight="1">
      <c r="B101" s="107">
        <v>99</v>
      </c>
      <c r="C101" s="20">
        <v>214</v>
      </c>
      <c r="D101" s="11">
        <v>37.8</v>
      </c>
      <c r="E101" s="19" t="s">
        <v>2</v>
      </c>
      <c r="F101" s="22">
        <v>78</v>
      </c>
      <c r="H101" s="33">
        <v>16.5</v>
      </c>
      <c r="I101" s="111">
        <v>2</v>
      </c>
      <c r="J101" s="33">
        <v>7.4</v>
      </c>
      <c r="K101" s="101">
        <v>2</v>
      </c>
      <c r="L101" s="35">
        <v>75</v>
      </c>
      <c r="M101" s="101">
        <v>2</v>
      </c>
    </row>
    <row r="102" spans="2:13" ht="9.75" customHeight="1" thickBot="1">
      <c r="B102" s="108">
        <v>100</v>
      </c>
      <c r="C102" s="21">
        <v>215</v>
      </c>
      <c r="D102" s="31">
        <v>38</v>
      </c>
      <c r="E102" s="21">
        <v>28</v>
      </c>
      <c r="F102" s="32">
        <v>80</v>
      </c>
      <c r="H102" s="34">
        <v>17</v>
      </c>
      <c r="I102" s="112">
        <v>1</v>
      </c>
      <c r="J102" s="34">
        <v>8</v>
      </c>
      <c r="K102" s="102">
        <v>1</v>
      </c>
      <c r="L102" s="36">
        <v>80</v>
      </c>
      <c r="M102" s="102">
        <v>1</v>
      </c>
    </row>
  </sheetData>
  <sheetProtection/>
  <printOptions/>
  <pageMargins left="0.8267716535433072" right="0.2362204724409449" top="0.5511811023622047" bottom="0.35433070866141736" header="0.31496062992125984" footer="0.31496062992125984"/>
  <pageSetup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102"/>
  <sheetViews>
    <sheetView zoomScale="140" zoomScaleNormal="140" zoomScalePageLayoutView="0" workbookViewId="0" topLeftCell="A52">
      <selection activeCell="B72" sqref="B72"/>
    </sheetView>
  </sheetViews>
  <sheetFormatPr defaultColWidth="9.00390625" defaultRowHeight="12.75"/>
  <cols>
    <col min="1" max="1" width="3.625" style="0" customWidth="1"/>
    <col min="2" max="2" width="3.25390625" style="0" customWidth="1"/>
    <col min="9" max="9" width="4.375" style="0" customWidth="1"/>
    <col min="11" max="11" width="3.875" style="0" customWidth="1"/>
    <col min="13" max="13" width="3.75390625" style="0" customWidth="1"/>
  </cols>
  <sheetData>
    <row r="1" ht="13.5" thickBot="1"/>
    <row r="2" spans="2:13" ht="18" customHeight="1" thickBot="1">
      <c r="B2" s="95" t="s">
        <v>0</v>
      </c>
      <c r="C2" s="67" t="s">
        <v>12</v>
      </c>
      <c r="D2" s="68" t="s">
        <v>8</v>
      </c>
      <c r="E2" s="67" t="s">
        <v>5</v>
      </c>
      <c r="F2" s="69" t="s">
        <v>17</v>
      </c>
      <c r="G2" s="176"/>
      <c r="H2" s="80" t="s">
        <v>6</v>
      </c>
      <c r="I2" s="99" t="s">
        <v>0</v>
      </c>
      <c r="J2" s="89" t="s">
        <v>13</v>
      </c>
      <c r="K2" s="103" t="s">
        <v>0</v>
      </c>
      <c r="L2" s="66" t="s">
        <v>7</v>
      </c>
      <c r="M2" s="103" t="s">
        <v>0</v>
      </c>
    </row>
    <row r="3" spans="2:15" ht="9.75" customHeight="1">
      <c r="B3" s="96">
        <v>1</v>
      </c>
      <c r="C3" s="70">
        <v>50</v>
      </c>
      <c r="D3" s="64">
        <v>4</v>
      </c>
      <c r="E3" s="85">
        <v>-7</v>
      </c>
      <c r="F3" s="65" t="s">
        <v>2</v>
      </c>
      <c r="G3" s="182"/>
      <c r="H3" s="75">
        <v>8.4</v>
      </c>
      <c r="I3" s="100">
        <v>100</v>
      </c>
      <c r="J3" s="53">
        <v>3.2</v>
      </c>
      <c r="K3" s="104">
        <v>100</v>
      </c>
      <c r="L3" s="45">
        <v>15</v>
      </c>
      <c r="M3" s="104">
        <v>100</v>
      </c>
      <c r="O3" s="93"/>
    </row>
    <row r="4" spans="2:15" ht="9.75" customHeight="1">
      <c r="B4" s="97">
        <v>2</v>
      </c>
      <c r="C4" s="43">
        <v>56</v>
      </c>
      <c r="D4" s="11">
        <v>5</v>
      </c>
      <c r="E4" s="54" t="s">
        <v>2</v>
      </c>
      <c r="F4" s="58" t="s">
        <v>3</v>
      </c>
      <c r="G4" s="182"/>
      <c r="H4" s="76" t="s">
        <v>1</v>
      </c>
      <c r="I4" s="101">
        <v>99</v>
      </c>
      <c r="J4" s="52">
        <v>3.21</v>
      </c>
      <c r="K4" s="101">
        <v>99</v>
      </c>
      <c r="L4" s="90">
        <v>15.2</v>
      </c>
      <c r="M4" s="101">
        <v>99</v>
      </c>
      <c r="O4" s="94"/>
    </row>
    <row r="5" spans="2:15" ht="9.75" customHeight="1">
      <c r="B5" s="97">
        <v>3</v>
      </c>
      <c r="C5" s="43">
        <v>61</v>
      </c>
      <c r="D5" s="11">
        <v>6</v>
      </c>
      <c r="E5" s="54" t="s">
        <v>2</v>
      </c>
      <c r="F5" s="58" t="s">
        <v>3</v>
      </c>
      <c r="G5" s="182"/>
      <c r="H5" s="76" t="s">
        <v>1</v>
      </c>
      <c r="I5" s="101">
        <v>98</v>
      </c>
      <c r="J5" s="52">
        <v>3.22</v>
      </c>
      <c r="K5" s="101">
        <v>98</v>
      </c>
      <c r="L5" s="11">
        <v>15.4</v>
      </c>
      <c r="M5" s="101">
        <v>98</v>
      </c>
      <c r="O5" s="94"/>
    </row>
    <row r="6" spans="2:15" ht="9.75" customHeight="1">
      <c r="B6" s="97">
        <v>4</v>
      </c>
      <c r="C6" s="43">
        <v>66</v>
      </c>
      <c r="D6" s="11">
        <v>7</v>
      </c>
      <c r="E6" s="54" t="s">
        <v>2</v>
      </c>
      <c r="F6" s="58" t="s">
        <v>3</v>
      </c>
      <c r="G6" s="182"/>
      <c r="H6" s="76">
        <v>8.5</v>
      </c>
      <c r="I6" s="101">
        <v>97</v>
      </c>
      <c r="J6" s="52">
        <v>3.23</v>
      </c>
      <c r="K6" s="101">
        <v>97</v>
      </c>
      <c r="L6" s="90">
        <v>15.6</v>
      </c>
      <c r="M6" s="101">
        <v>97</v>
      </c>
      <c r="O6" s="94"/>
    </row>
    <row r="7" spans="2:15" ht="9.75" customHeight="1">
      <c r="B7" s="97">
        <v>5</v>
      </c>
      <c r="C7" s="43">
        <v>70</v>
      </c>
      <c r="D7" s="11">
        <v>8</v>
      </c>
      <c r="E7" s="86">
        <v>-6</v>
      </c>
      <c r="F7" s="58" t="s">
        <v>3</v>
      </c>
      <c r="G7" s="182"/>
      <c r="H7" s="76" t="s">
        <v>1</v>
      </c>
      <c r="I7" s="101">
        <v>96</v>
      </c>
      <c r="J7" s="52">
        <v>3.24</v>
      </c>
      <c r="K7" s="101">
        <v>96</v>
      </c>
      <c r="L7" s="90">
        <v>15.8</v>
      </c>
      <c r="M7" s="101">
        <v>96</v>
      </c>
      <c r="O7" s="94"/>
    </row>
    <row r="8" spans="2:15" ht="9.75" customHeight="1">
      <c r="B8" s="97">
        <v>6</v>
      </c>
      <c r="C8" s="43">
        <v>74</v>
      </c>
      <c r="D8" s="11">
        <v>8.9</v>
      </c>
      <c r="E8" s="54" t="s">
        <v>2</v>
      </c>
      <c r="F8" s="58" t="s">
        <v>3</v>
      </c>
      <c r="G8" s="182"/>
      <c r="H8" s="76" t="s">
        <v>1</v>
      </c>
      <c r="I8" s="101">
        <v>95</v>
      </c>
      <c r="J8" s="52">
        <v>3.25</v>
      </c>
      <c r="K8" s="101">
        <v>95</v>
      </c>
      <c r="L8" s="11">
        <v>16</v>
      </c>
      <c r="M8" s="101">
        <v>95</v>
      </c>
      <c r="O8" s="94"/>
    </row>
    <row r="9" spans="2:15" ht="9.75" customHeight="1">
      <c r="B9" s="97">
        <v>7</v>
      </c>
      <c r="C9" s="43">
        <v>78</v>
      </c>
      <c r="D9" s="11">
        <v>9.7</v>
      </c>
      <c r="E9" s="54" t="s">
        <v>2</v>
      </c>
      <c r="F9" s="58" t="s">
        <v>3</v>
      </c>
      <c r="G9" s="182"/>
      <c r="H9" s="76" t="s">
        <v>18</v>
      </c>
      <c r="I9" s="101">
        <v>94</v>
      </c>
      <c r="J9" s="52">
        <v>3.26</v>
      </c>
      <c r="K9" s="101">
        <v>94</v>
      </c>
      <c r="L9" s="90">
        <v>16.2</v>
      </c>
      <c r="M9" s="101">
        <v>94</v>
      </c>
      <c r="O9" s="94"/>
    </row>
    <row r="10" spans="2:15" ht="9.75" customHeight="1">
      <c r="B10" s="97">
        <v>8</v>
      </c>
      <c r="C10" s="43">
        <v>82</v>
      </c>
      <c r="D10" s="11">
        <v>10.5</v>
      </c>
      <c r="E10" s="54" t="s">
        <v>2</v>
      </c>
      <c r="F10" s="58" t="s">
        <v>3</v>
      </c>
      <c r="G10" s="182"/>
      <c r="H10" s="76" t="s">
        <v>1</v>
      </c>
      <c r="I10" s="101">
        <v>93</v>
      </c>
      <c r="J10" s="52">
        <v>3.27</v>
      </c>
      <c r="K10" s="101">
        <v>93</v>
      </c>
      <c r="L10" s="11">
        <v>16.4</v>
      </c>
      <c r="M10" s="101">
        <v>93</v>
      </c>
      <c r="O10" s="94"/>
    </row>
    <row r="11" spans="2:15" ht="9.75" customHeight="1">
      <c r="B11" s="97">
        <v>9</v>
      </c>
      <c r="C11" s="43">
        <v>86</v>
      </c>
      <c r="D11" s="11">
        <v>11.3</v>
      </c>
      <c r="E11" s="86">
        <v>-5</v>
      </c>
      <c r="F11" s="58" t="s">
        <v>3</v>
      </c>
      <c r="G11" s="182"/>
      <c r="H11" s="76" t="s">
        <v>1</v>
      </c>
      <c r="I11" s="101">
        <v>92</v>
      </c>
      <c r="J11" s="52">
        <v>3.28</v>
      </c>
      <c r="K11" s="101">
        <v>92</v>
      </c>
      <c r="L11" s="90">
        <v>16.6</v>
      </c>
      <c r="M11" s="101">
        <v>92</v>
      </c>
      <c r="O11" s="94"/>
    </row>
    <row r="12" spans="2:15" ht="9.75" customHeight="1">
      <c r="B12" s="97">
        <v>10</v>
      </c>
      <c r="C12" s="42">
        <v>90</v>
      </c>
      <c r="D12" s="11">
        <v>12</v>
      </c>
      <c r="E12" s="54"/>
      <c r="F12" s="58">
        <v>1</v>
      </c>
      <c r="G12" s="182"/>
      <c r="H12" s="76">
        <v>8.7</v>
      </c>
      <c r="I12" s="101">
        <v>91</v>
      </c>
      <c r="J12" s="52">
        <v>3.29</v>
      </c>
      <c r="K12" s="101">
        <v>91</v>
      </c>
      <c r="L12" s="90">
        <v>16.8</v>
      </c>
      <c r="M12" s="101">
        <v>91</v>
      </c>
      <c r="O12" s="94"/>
    </row>
    <row r="13" spans="2:15" ht="9.75" customHeight="1">
      <c r="B13" s="97">
        <v>11</v>
      </c>
      <c r="C13" s="43">
        <v>93</v>
      </c>
      <c r="D13" s="11">
        <v>12.5</v>
      </c>
      <c r="E13" s="54" t="s">
        <v>2</v>
      </c>
      <c r="F13" s="58" t="s">
        <v>3</v>
      </c>
      <c r="G13" s="182"/>
      <c r="H13" s="77" t="s">
        <v>1</v>
      </c>
      <c r="I13" s="101">
        <v>90</v>
      </c>
      <c r="J13" s="53">
        <v>3.3</v>
      </c>
      <c r="K13" s="101">
        <v>90</v>
      </c>
      <c r="L13" s="45">
        <v>17</v>
      </c>
      <c r="M13" s="101">
        <v>90</v>
      </c>
      <c r="O13" s="93"/>
    </row>
    <row r="14" spans="2:15" ht="9.75" customHeight="1">
      <c r="B14" s="97">
        <v>12</v>
      </c>
      <c r="C14" s="43">
        <v>96</v>
      </c>
      <c r="D14" s="11">
        <v>13</v>
      </c>
      <c r="E14" s="54" t="s">
        <v>2</v>
      </c>
      <c r="F14" s="58" t="s">
        <v>3</v>
      </c>
      <c r="G14" s="182"/>
      <c r="H14" s="76" t="s">
        <v>1</v>
      </c>
      <c r="I14" s="101">
        <v>89</v>
      </c>
      <c r="J14" s="52">
        <v>3.32</v>
      </c>
      <c r="K14" s="101">
        <v>89</v>
      </c>
      <c r="L14" s="90">
        <v>17.2</v>
      </c>
      <c r="M14" s="101">
        <v>89</v>
      </c>
      <c r="O14" s="94"/>
    </row>
    <row r="15" spans="2:15" ht="9.75" customHeight="1">
      <c r="B15" s="97">
        <v>13</v>
      </c>
      <c r="C15" s="43">
        <v>99</v>
      </c>
      <c r="D15" s="11">
        <v>13.5</v>
      </c>
      <c r="E15" s="86">
        <v>-4</v>
      </c>
      <c r="F15" s="58" t="s">
        <v>3</v>
      </c>
      <c r="G15" s="182"/>
      <c r="H15" s="76">
        <v>8.8</v>
      </c>
      <c r="I15" s="101">
        <v>88</v>
      </c>
      <c r="J15" s="52">
        <v>3.34</v>
      </c>
      <c r="K15" s="101">
        <v>88</v>
      </c>
      <c r="L15" s="11">
        <v>17.4</v>
      </c>
      <c r="M15" s="101">
        <v>88</v>
      </c>
      <c r="O15" s="94"/>
    </row>
    <row r="16" spans="2:15" ht="9.75" customHeight="1">
      <c r="B16" s="97">
        <v>14</v>
      </c>
      <c r="C16" s="43">
        <v>102</v>
      </c>
      <c r="D16" s="11">
        <v>14</v>
      </c>
      <c r="E16" s="54" t="s">
        <v>2</v>
      </c>
      <c r="F16" s="58" t="s">
        <v>3</v>
      </c>
      <c r="G16" s="182"/>
      <c r="H16" s="76" t="s">
        <v>1</v>
      </c>
      <c r="I16" s="101">
        <v>87</v>
      </c>
      <c r="J16" s="52">
        <v>3.36</v>
      </c>
      <c r="K16" s="101">
        <v>87</v>
      </c>
      <c r="L16" s="90">
        <v>17.6</v>
      </c>
      <c r="M16" s="101">
        <v>87</v>
      </c>
      <c r="O16" s="94"/>
    </row>
    <row r="17" spans="2:15" ht="9.75" customHeight="1">
      <c r="B17" s="97">
        <v>15</v>
      </c>
      <c r="C17" s="43">
        <v>105</v>
      </c>
      <c r="D17" s="11">
        <v>14.5</v>
      </c>
      <c r="E17" s="54" t="s">
        <v>2</v>
      </c>
      <c r="F17" s="58" t="s">
        <v>3</v>
      </c>
      <c r="G17" s="182"/>
      <c r="H17" s="76" t="s">
        <v>1</v>
      </c>
      <c r="I17" s="101">
        <v>86</v>
      </c>
      <c r="J17" s="52">
        <v>3.38</v>
      </c>
      <c r="K17" s="101">
        <v>86</v>
      </c>
      <c r="L17" s="90">
        <v>17.8</v>
      </c>
      <c r="M17" s="101">
        <v>86</v>
      </c>
      <c r="O17" s="94"/>
    </row>
    <row r="18" spans="2:15" ht="9.75" customHeight="1">
      <c r="B18" s="97">
        <v>16</v>
      </c>
      <c r="C18" s="43">
        <v>108</v>
      </c>
      <c r="D18" s="11">
        <v>15</v>
      </c>
      <c r="E18" s="86">
        <v>-3</v>
      </c>
      <c r="F18" s="58" t="s">
        <v>3</v>
      </c>
      <c r="G18" s="182"/>
      <c r="H18" s="76">
        <v>8.9</v>
      </c>
      <c r="I18" s="101">
        <v>85</v>
      </c>
      <c r="J18" s="52">
        <v>3.4</v>
      </c>
      <c r="K18" s="101">
        <v>85</v>
      </c>
      <c r="L18" s="11">
        <v>18</v>
      </c>
      <c r="M18" s="101">
        <v>85</v>
      </c>
      <c r="O18" s="94"/>
    </row>
    <row r="19" spans="2:15" ht="9.75" customHeight="1">
      <c r="B19" s="97">
        <v>17</v>
      </c>
      <c r="C19" s="43">
        <v>111</v>
      </c>
      <c r="D19" s="11">
        <v>15.5</v>
      </c>
      <c r="E19" s="54" t="s">
        <v>2</v>
      </c>
      <c r="F19" s="58" t="s">
        <v>3</v>
      </c>
      <c r="G19" s="182"/>
      <c r="H19" s="76" t="s">
        <v>1</v>
      </c>
      <c r="I19" s="101">
        <v>84</v>
      </c>
      <c r="J19" s="52">
        <v>3.42</v>
      </c>
      <c r="K19" s="101">
        <v>84</v>
      </c>
      <c r="L19" s="90">
        <v>18.2</v>
      </c>
      <c r="M19" s="101">
        <v>84</v>
      </c>
      <c r="O19" s="94"/>
    </row>
    <row r="20" spans="2:15" ht="9.75" customHeight="1">
      <c r="B20" s="97">
        <v>18</v>
      </c>
      <c r="C20" s="43">
        <v>114</v>
      </c>
      <c r="D20" s="11">
        <v>16</v>
      </c>
      <c r="E20" s="54" t="s">
        <v>2</v>
      </c>
      <c r="F20" s="58">
        <v>2</v>
      </c>
      <c r="G20" s="182"/>
      <c r="H20" s="76" t="s">
        <v>1</v>
      </c>
      <c r="I20" s="101">
        <v>83</v>
      </c>
      <c r="J20" s="52">
        <v>3.44</v>
      </c>
      <c r="K20" s="101">
        <v>83</v>
      </c>
      <c r="L20" s="90">
        <v>18.4</v>
      </c>
      <c r="M20" s="101">
        <v>83</v>
      </c>
      <c r="O20" s="94"/>
    </row>
    <row r="21" spans="2:15" ht="9.75" customHeight="1">
      <c r="B21" s="97">
        <v>19</v>
      </c>
      <c r="C21" s="43">
        <v>117</v>
      </c>
      <c r="D21" s="11">
        <v>16.5</v>
      </c>
      <c r="E21" s="86">
        <v>-2</v>
      </c>
      <c r="F21" s="58" t="s">
        <v>3</v>
      </c>
      <c r="G21" s="182"/>
      <c r="H21" s="76">
        <v>9</v>
      </c>
      <c r="I21" s="101">
        <v>82</v>
      </c>
      <c r="J21" s="52">
        <v>3.46</v>
      </c>
      <c r="K21" s="101">
        <v>82</v>
      </c>
      <c r="L21" s="11">
        <v>18.6</v>
      </c>
      <c r="M21" s="101">
        <v>82</v>
      </c>
      <c r="O21" s="94"/>
    </row>
    <row r="22" spans="2:15" ht="9.75" customHeight="1">
      <c r="B22" s="97">
        <v>20</v>
      </c>
      <c r="C22" s="42">
        <v>120</v>
      </c>
      <c r="D22" s="11">
        <v>17</v>
      </c>
      <c r="E22" s="54" t="s">
        <v>2</v>
      </c>
      <c r="F22" s="58" t="s">
        <v>3</v>
      </c>
      <c r="G22" s="182"/>
      <c r="H22" s="76" t="s">
        <v>1</v>
      </c>
      <c r="I22" s="101">
        <v>81</v>
      </c>
      <c r="J22" s="52">
        <v>3.48</v>
      </c>
      <c r="K22" s="101">
        <v>81</v>
      </c>
      <c r="L22" s="90">
        <v>18.8</v>
      </c>
      <c r="M22" s="101">
        <v>81</v>
      </c>
      <c r="O22" s="94"/>
    </row>
    <row r="23" spans="2:15" ht="9.75" customHeight="1">
      <c r="B23" s="97">
        <v>21</v>
      </c>
      <c r="C23" s="43">
        <v>122</v>
      </c>
      <c r="D23" s="11">
        <v>17.5</v>
      </c>
      <c r="E23" s="54" t="s">
        <v>2</v>
      </c>
      <c r="F23" s="58" t="s">
        <v>3</v>
      </c>
      <c r="G23" s="182"/>
      <c r="H23" s="77" t="s">
        <v>1</v>
      </c>
      <c r="I23" s="101">
        <v>80</v>
      </c>
      <c r="J23" s="52">
        <v>3.5</v>
      </c>
      <c r="K23" s="101">
        <v>80</v>
      </c>
      <c r="L23" s="91">
        <v>19</v>
      </c>
      <c r="M23" s="101">
        <v>80</v>
      </c>
      <c r="O23" s="93"/>
    </row>
    <row r="24" spans="2:15" ht="9.75" customHeight="1">
      <c r="B24" s="97">
        <v>22</v>
      </c>
      <c r="C24" s="43">
        <v>124</v>
      </c>
      <c r="D24" s="11">
        <v>18</v>
      </c>
      <c r="E24" s="86">
        <v>-1</v>
      </c>
      <c r="F24" s="58" t="s">
        <v>3</v>
      </c>
      <c r="G24" s="182"/>
      <c r="H24" s="76">
        <v>9.1</v>
      </c>
      <c r="I24" s="101">
        <v>79</v>
      </c>
      <c r="J24" s="52">
        <v>3.52</v>
      </c>
      <c r="K24" s="101">
        <v>79</v>
      </c>
      <c r="L24" s="11">
        <v>19.3</v>
      </c>
      <c r="M24" s="101">
        <v>79</v>
      </c>
      <c r="O24" s="94"/>
    </row>
    <row r="25" spans="2:15" ht="9.75" customHeight="1">
      <c r="B25" s="97">
        <v>23</v>
      </c>
      <c r="C25" s="43">
        <v>126</v>
      </c>
      <c r="D25" s="11">
        <v>18.5</v>
      </c>
      <c r="E25" s="54" t="s">
        <v>2</v>
      </c>
      <c r="F25" s="58" t="s">
        <v>3</v>
      </c>
      <c r="G25" s="182"/>
      <c r="H25" s="76" t="s">
        <v>1</v>
      </c>
      <c r="I25" s="101">
        <v>78</v>
      </c>
      <c r="J25" s="52">
        <v>3.54</v>
      </c>
      <c r="K25" s="101">
        <v>78</v>
      </c>
      <c r="L25" s="11">
        <v>19.6</v>
      </c>
      <c r="M25" s="101">
        <v>78</v>
      </c>
      <c r="O25" s="94"/>
    </row>
    <row r="26" spans="2:15" ht="9.75" customHeight="1">
      <c r="B26" s="97">
        <v>24</v>
      </c>
      <c r="C26" s="43">
        <v>128</v>
      </c>
      <c r="D26" s="11">
        <v>19</v>
      </c>
      <c r="E26" s="54" t="s">
        <v>2</v>
      </c>
      <c r="F26" s="58" t="s">
        <v>3</v>
      </c>
      <c r="G26" s="182"/>
      <c r="H26" s="76" t="s">
        <v>1</v>
      </c>
      <c r="I26" s="101">
        <v>77</v>
      </c>
      <c r="J26" s="52">
        <v>3.56</v>
      </c>
      <c r="K26" s="101">
        <v>77</v>
      </c>
      <c r="L26" s="90">
        <v>19.9</v>
      </c>
      <c r="M26" s="101">
        <v>77</v>
      </c>
      <c r="O26" s="94"/>
    </row>
    <row r="27" spans="2:15" ht="9.75" customHeight="1">
      <c r="B27" s="97">
        <v>25</v>
      </c>
      <c r="C27" s="43">
        <v>130</v>
      </c>
      <c r="D27" s="11">
        <v>19.5</v>
      </c>
      <c r="E27" s="86">
        <v>0</v>
      </c>
      <c r="F27" s="58" t="s">
        <v>3</v>
      </c>
      <c r="G27" s="182"/>
      <c r="H27" s="76">
        <v>9.2</v>
      </c>
      <c r="I27" s="101">
        <v>76</v>
      </c>
      <c r="J27" s="52">
        <v>3.58</v>
      </c>
      <c r="K27" s="101">
        <v>76</v>
      </c>
      <c r="L27" s="11">
        <v>20.2</v>
      </c>
      <c r="M27" s="101">
        <v>76</v>
      </c>
      <c r="O27" s="94"/>
    </row>
    <row r="28" spans="2:15" ht="9.75" customHeight="1">
      <c r="B28" s="97">
        <v>26</v>
      </c>
      <c r="C28" s="43">
        <v>132</v>
      </c>
      <c r="D28" s="11">
        <v>20</v>
      </c>
      <c r="E28" s="54" t="s">
        <v>2</v>
      </c>
      <c r="F28" s="58">
        <v>3</v>
      </c>
      <c r="G28" s="182"/>
      <c r="H28" s="76" t="s">
        <v>1</v>
      </c>
      <c r="I28" s="101">
        <v>75</v>
      </c>
      <c r="J28" s="52">
        <v>4</v>
      </c>
      <c r="K28" s="101">
        <v>75</v>
      </c>
      <c r="L28" s="90">
        <v>20.5</v>
      </c>
      <c r="M28" s="101">
        <v>75</v>
      </c>
      <c r="O28" s="94"/>
    </row>
    <row r="29" spans="2:15" ht="9.75" customHeight="1">
      <c r="B29" s="97">
        <v>27</v>
      </c>
      <c r="C29" s="43">
        <v>134</v>
      </c>
      <c r="D29" s="11">
        <v>20.5</v>
      </c>
      <c r="E29" s="54" t="s">
        <v>2</v>
      </c>
      <c r="F29" s="58" t="s">
        <v>3</v>
      </c>
      <c r="G29" s="182"/>
      <c r="H29" s="76" t="s">
        <v>1</v>
      </c>
      <c r="I29" s="101">
        <v>74</v>
      </c>
      <c r="J29" s="52">
        <v>4.02</v>
      </c>
      <c r="K29" s="101">
        <v>74</v>
      </c>
      <c r="L29" s="11">
        <v>20.8</v>
      </c>
      <c r="M29" s="101">
        <v>74</v>
      </c>
      <c r="O29" s="94"/>
    </row>
    <row r="30" spans="2:15" ht="9.75" customHeight="1">
      <c r="B30" s="97">
        <v>28</v>
      </c>
      <c r="C30" s="43">
        <v>136</v>
      </c>
      <c r="D30" s="11">
        <v>21</v>
      </c>
      <c r="E30" s="86">
        <v>1</v>
      </c>
      <c r="F30" s="58" t="s">
        <v>3</v>
      </c>
      <c r="G30" s="182"/>
      <c r="H30" s="76">
        <v>9.3</v>
      </c>
      <c r="I30" s="101">
        <v>73</v>
      </c>
      <c r="J30" s="52">
        <v>4.04</v>
      </c>
      <c r="K30" s="101">
        <v>73</v>
      </c>
      <c r="L30" s="90">
        <v>21.1</v>
      </c>
      <c r="M30" s="101">
        <v>73</v>
      </c>
      <c r="O30" s="94"/>
    </row>
    <row r="31" spans="2:15" ht="9.75" customHeight="1">
      <c r="B31" s="97">
        <v>29</v>
      </c>
      <c r="C31" s="43">
        <v>138</v>
      </c>
      <c r="D31" s="11">
        <v>21.5</v>
      </c>
      <c r="E31" s="54" t="s">
        <v>2</v>
      </c>
      <c r="F31" s="58" t="s">
        <v>3</v>
      </c>
      <c r="G31" s="182"/>
      <c r="H31" s="76" t="s">
        <v>1</v>
      </c>
      <c r="I31" s="101">
        <v>72</v>
      </c>
      <c r="J31" s="52">
        <v>4.06</v>
      </c>
      <c r="K31" s="101">
        <v>72</v>
      </c>
      <c r="L31" s="11">
        <v>21.4</v>
      </c>
      <c r="M31" s="101">
        <v>72</v>
      </c>
      <c r="O31" s="94"/>
    </row>
    <row r="32" spans="2:15" ht="9.75" customHeight="1">
      <c r="B32" s="97">
        <v>30</v>
      </c>
      <c r="C32" s="42">
        <v>140</v>
      </c>
      <c r="D32" s="11">
        <v>22</v>
      </c>
      <c r="E32" s="54" t="s">
        <v>2</v>
      </c>
      <c r="F32" s="58" t="s">
        <v>3</v>
      </c>
      <c r="G32" s="182"/>
      <c r="H32" s="76" t="s">
        <v>1</v>
      </c>
      <c r="I32" s="101">
        <v>71</v>
      </c>
      <c r="J32" s="52">
        <v>4.08</v>
      </c>
      <c r="K32" s="101">
        <v>71</v>
      </c>
      <c r="L32" s="90">
        <v>21.7</v>
      </c>
      <c r="M32" s="101">
        <v>71</v>
      </c>
      <c r="O32" s="94"/>
    </row>
    <row r="33" spans="2:15" ht="9.75" customHeight="1">
      <c r="B33" s="97">
        <v>31</v>
      </c>
      <c r="C33" s="43">
        <v>142</v>
      </c>
      <c r="D33" s="11">
        <v>22.5</v>
      </c>
      <c r="E33" s="86">
        <v>2</v>
      </c>
      <c r="F33" s="58" t="s">
        <v>3</v>
      </c>
      <c r="G33" s="182"/>
      <c r="H33" s="77">
        <v>9.4</v>
      </c>
      <c r="I33" s="101">
        <v>70</v>
      </c>
      <c r="J33" s="53">
        <v>4.1</v>
      </c>
      <c r="K33" s="101">
        <v>70</v>
      </c>
      <c r="L33" s="45">
        <v>22</v>
      </c>
      <c r="M33" s="101">
        <v>70</v>
      </c>
      <c r="O33" s="93"/>
    </row>
    <row r="34" spans="2:15" ht="9.75" customHeight="1">
      <c r="B34" s="97">
        <v>32</v>
      </c>
      <c r="C34" s="43">
        <v>144</v>
      </c>
      <c r="D34" s="11">
        <v>23</v>
      </c>
      <c r="E34" s="54" t="s">
        <v>2</v>
      </c>
      <c r="F34" s="58">
        <v>4</v>
      </c>
      <c r="G34" s="182"/>
      <c r="H34" s="76" t="s">
        <v>1</v>
      </c>
      <c r="I34" s="101">
        <v>69</v>
      </c>
      <c r="J34" s="52">
        <v>4.12000000000001</v>
      </c>
      <c r="K34" s="101">
        <v>69</v>
      </c>
      <c r="L34" s="90">
        <v>22.3</v>
      </c>
      <c r="M34" s="101">
        <v>69</v>
      </c>
      <c r="O34" s="94"/>
    </row>
    <row r="35" spans="2:15" ht="9.75" customHeight="1">
      <c r="B35" s="97">
        <v>33</v>
      </c>
      <c r="C35" s="43">
        <v>146</v>
      </c>
      <c r="D35" s="11">
        <v>23.5</v>
      </c>
      <c r="E35" s="54" t="s">
        <v>2</v>
      </c>
      <c r="F35" s="58" t="s">
        <v>3</v>
      </c>
      <c r="G35" s="182"/>
      <c r="H35" s="76" t="s">
        <v>1</v>
      </c>
      <c r="I35" s="101">
        <v>68</v>
      </c>
      <c r="J35" s="52">
        <v>4.14000000000001</v>
      </c>
      <c r="K35" s="101">
        <v>68</v>
      </c>
      <c r="L35" s="11">
        <v>22.6</v>
      </c>
      <c r="M35" s="101">
        <v>68</v>
      </c>
      <c r="O35" s="94"/>
    </row>
    <row r="36" spans="2:15" ht="9.75" customHeight="1">
      <c r="B36" s="97">
        <v>34</v>
      </c>
      <c r="C36" s="43">
        <v>148</v>
      </c>
      <c r="D36" s="11">
        <v>24</v>
      </c>
      <c r="E36" s="20">
        <v>3</v>
      </c>
      <c r="F36" s="58" t="s">
        <v>3</v>
      </c>
      <c r="G36" s="182"/>
      <c r="H36" s="76">
        <v>9.5</v>
      </c>
      <c r="I36" s="101">
        <v>67</v>
      </c>
      <c r="J36" s="52">
        <v>4.16000000000001</v>
      </c>
      <c r="K36" s="101">
        <v>67</v>
      </c>
      <c r="L36" s="90">
        <v>22.9</v>
      </c>
      <c r="M36" s="101">
        <v>67</v>
      </c>
      <c r="O36" s="94"/>
    </row>
    <row r="37" spans="2:15" ht="9.75" customHeight="1">
      <c r="B37" s="97">
        <v>35</v>
      </c>
      <c r="C37" s="43">
        <v>150</v>
      </c>
      <c r="D37" s="11">
        <v>24.5</v>
      </c>
      <c r="E37" s="54" t="s">
        <v>2</v>
      </c>
      <c r="F37" s="58" t="s">
        <v>3</v>
      </c>
      <c r="G37" s="182"/>
      <c r="H37" s="76" t="s">
        <v>1</v>
      </c>
      <c r="I37" s="101">
        <v>66</v>
      </c>
      <c r="J37" s="52">
        <v>4.18000000000001</v>
      </c>
      <c r="K37" s="101">
        <v>66</v>
      </c>
      <c r="L37" s="11">
        <v>23.2</v>
      </c>
      <c r="M37" s="101">
        <v>66</v>
      </c>
      <c r="O37" s="94"/>
    </row>
    <row r="38" spans="2:15" ht="9.75" customHeight="1">
      <c r="B38" s="97">
        <v>36</v>
      </c>
      <c r="C38" s="43">
        <v>152</v>
      </c>
      <c r="D38" s="11">
        <v>25</v>
      </c>
      <c r="E38" s="54" t="s">
        <v>2</v>
      </c>
      <c r="F38" s="58" t="s">
        <v>3</v>
      </c>
      <c r="G38" s="182"/>
      <c r="H38" s="76" t="s">
        <v>1</v>
      </c>
      <c r="I38" s="101">
        <v>65</v>
      </c>
      <c r="J38" s="52">
        <v>4.20000000000001</v>
      </c>
      <c r="K38" s="101">
        <v>65</v>
      </c>
      <c r="L38" s="90">
        <v>23.5</v>
      </c>
      <c r="M38" s="101">
        <v>65</v>
      </c>
      <c r="O38" s="94"/>
    </row>
    <row r="39" spans="2:15" ht="9.75" customHeight="1">
      <c r="B39" s="97">
        <v>37</v>
      </c>
      <c r="C39" s="43">
        <v>154</v>
      </c>
      <c r="D39" s="11">
        <v>25.5</v>
      </c>
      <c r="E39" s="20">
        <v>4</v>
      </c>
      <c r="F39" s="58">
        <v>5</v>
      </c>
      <c r="G39" s="182"/>
      <c r="H39" s="76">
        <v>9.6</v>
      </c>
      <c r="I39" s="101">
        <v>64</v>
      </c>
      <c r="J39" s="52">
        <v>4.22000000000001</v>
      </c>
      <c r="K39" s="101">
        <v>64</v>
      </c>
      <c r="L39" s="11">
        <v>23.8</v>
      </c>
      <c r="M39" s="101">
        <v>64</v>
      </c>
      <c r="O39" s="94"/>
    </row>
    <row r="40" spans="2:15" ht="9.75" customHeight="1">
      <c r="B40" s="97">
        <v>38</v>
      </c>
      <c r="C40" s="43">
        <v>156</v>
      </c>
      <c r="D40" s="11">
        <v>26</v>
      </c>
      <c r="E40" s="54" t="s">
        <v>2</v>
      </c>
      <c r="F40" s="58" t="s">
        <v>3</v>
      </c>
      <c r="G40" s="182"/>
      <c r="H40" s="76" t="s">
        <v>1</v>
      </c>
      <c r="I40" s="101">
        <v>63</v>
      </c>
      <c r="J40" s="52">
        <v>4.24000000000001</v>
      </c>
      <c r="K40" s="101">
        <v>63</v>
      </c>
      <c r="L40" s="90">
        <v>24.1</v>
      </c>
      <c r="M40" s="101">
        <v>63</v>
      </c>
      <c r="O40" s="94"/>
    </row>
    <row r="41" spans="2:15" ht="9.75" customHeight="1">
      <c r="B41" s="97">
        <v>39</v>
      </c>
      <c r="C41" s="43">
        <v>158</v>
      </c>
      <c r="D41" s="11">
        <v>26.5</v>
      </c>
      <c r="E41" s="54" t="s">
        <v>2</v>
      </c>
      <c r="F41" s="58" t="s">
        <v>3</v>
      </c>
      <c r="G41" s="182"/>
      <c r="H41" s="76" t="s">
        <v>3</v>
      </c>
      <c r="I41" s="101">
        <v>62</v>
      </c>
      <c r="J41" s="52">
        <v>4.26000000000001</v>
      </c>
      <c r="K41" s="101">
        <v>62</v>
      </c>
      <c r="L41" s="11">
        <v>24.4</v>
      </c>
      <c r="M41" s="101">
        <v>62</v>
      </c>
      <c r="O41" s="94"/>
    </row>
    <row r="42" spans="2:15" ht="9.75" customHeight="1">
      <c r="B42" s="97">
        <v>40</v>
      </c>
      <c r="C42" s="42">
        <v>160</v>
      </c>
      <c r="D42" s="11">
        <v>27</v>
      </c>
      <c r="E42" s="55">
        <v>5</v>
      </c>
      <c r="F42" s="58" t="s">
        <v>3</v>
      </c>
      <c r="G42" s="182"/>
      <c r="H42" s="76">
        <v>9.7</v>
      </c>
      <c r="I42" s="101">
        <v>61</v>
      </c>
      <c r="J42" s="52">
        <v>4.28000000000001</v>
      </c>
      <c r="K42" s="101">
        <v>61</v>
      </c>
      <c r="L42" s="90">
        <v>24.7</v>
      </c>
      <c r="M42" s="101">
        <v>61</v>
      </c>
      <c r="O42" s="94"/>
    </row>
    <row r="43" spans="2:15" ht="9.75" customHeight="1">
      <c r="B43" s="97">
        <v>41</v>
      </c>
      <c r="C43" s="43">
        <v>162</v>
      </c>
      <c r="D43" s="11">
        <v>27.5</v>
      </c>
      <c r="E43" s="54" t="s">
        <v>2</v>
      </c>
      <c r="F43" s="58" t="s">
        <v>3</v>
      </c>
      <c r="G43" s="182"/>
      <c r="H43" s="77" t="s">
        <v>3</v>
      </c>
      <c r="I43" s="101">
        <v>60</v>
      </c>
      <c r="J43" s="53">
        <v>4.30000000000001</v>
      </c>
      <c r="K43" s="101">
        <v>60</v>
      </c>
      <c r="L43" s="45">
        <v>25</v>
      </c>
      <c r="M43" s="101">
        <v>60</v>
      </c>
      <c r="O43" s="93"/>
    </row>
    <row r="44" spans="2:15" ht="9.75" customHeight="1">
      <c r="B44" s="97">
        <v>42</v>
      </c>
      <c r="C44" s="43">
        <v>164</v>
      </c>
      <c r="D44" s="11">
        <v>28</v>
      </c>
      <c r="E44" s="54" t="s">
        <v>2</v>
      </c>
      <c r="F44" s="58">
        <v>6</v>
      </c>
      <c r="G44" s="182"/>
      <c r="H44" s="76" t="s">
        <v>1</v>
      </c>
      <c r="I44" s="101">
        <v>59</v>
      </c>
      <c r="J44" s="52">
        <v>4.32000000000001</v>
      </c>
      <c r="K44" s="101">
        <v>59</v>
      </c>
      <c r="L44" s="90">
        <v>25.3</v>
      </c>
      <c r="M44" s="101">
        <v>59</v>
      </c>
      <c r="O44" s="94"/>
    </row>
    <row r="45" spans="2:15" ht="9.75" customHeight="1">
      <c r="B45" s="97">
        <v>43</v>
      </c>
      <c r="C45" s="43">
        <v>166</v>
      </c>
      <c r="D45" s="11">
        <v>28.5</v>
      </c>
      <c r="E45" s="20">
        <v>6</v>
      </c>
      <c r="F45" s="58" t="s">
        <v>3</v>
      </c>
      <c r="G45" s="182"/>
      <c r="H45" s="76">
        <v>9.8</v>
      </c>
      <c r="I45" s="101">
        <v>58</v>
      </c>
      <c r="J45" s="52">
        <v>4.34000000000001</v>
      </c>
      <c r="K45" s="101">
        <v>58</v>
      </c>
      <c r="L45" s="11">
        <v>25.6</v>
      </c>
      <c r="M45" s="101">
        <v>58</v>
      </c>
      <c r="O45" s="94"/>
    </row>
    <row r="46" spans="2:15" ht="9.75" customHeight="1">
      <c r="B46" s="97">
        <v>44</v>
      </c>
      <c r="C46" s="43">
        <v>168</v>
      </c>
      <c r="D46" s="11">
        <v>29</v>
      </c>
      <c r="E46" s="54" t="s">
        <v>2</v>
      </c>
      <c r="F46" s="58" t="s">
        <v>3</v>
      </c>
      <c r="G46" s="182"/>
      <c r="H46" s="76" t="s">
        <v>1</v>
      </c>
      <c r="I46" s="101">
        <v>57</v>
      </c>
      <c r="J46" s="52">
        <v>4.36000000000001</v>
      </c>
      <c r="K46" s="101">
        <v>57</v>
      </c>
      <c r="L46" s="90">
        <v>25.9</v>
      </c>
      <c r="M46" s="101">
        <v>57</v>
      </c>
      <c r="O46" s="94"/>
    </row>
    <row r="47" spans="2:15" ht="9.75" customHeight="1">
      <c r="B47" s="97">
        <v>45</v>
      </c>
      <c r="C47" s="43">
        <v>170</v>
      </c>
      <c r="D47" s="11">
        <v>29.5</v>
      </c>
      <c r="E47" s="54" t="s">
        <v>2</v>
      </c>
      <c r="F47" s="58" t="s">
        <v>3</v>
      </c>
      <c r="G47" s="182"/>
      <c r="H47" s="76" t="s">
        <v>3</v>
      </c>
      <c r="I47" s="101">
        <v>56</v>
      </c>
      <c r="J47" s="52">
        <v>4.38000000000001</v>
      </c>
      <c r="K47" s="101">
        <v>56</v>
      </c>
      <c r="L47" s="11">
        <v>26.2</v>
      </c>
      <c r="M47" s="101">
        <v>56</v>
      </c>
      <c r="O47" s="94"/>
    </row>
    <row r="48" spans="2:15" ht="9.75" customHeight="1">
      <c r="B48" s="97">
        <v>46</v>
      </c>
      <c r="C48" s="43">
        <v>172</v>
      </c>
      <c r="D48" s="11">
        <v>30</v>
      </c>
      <c r="E48" s="20">
        <v>7</v>
      </c>
      <c r="F48" s="58" t="s">
        <v>3</v>
      </c>
      <c r="G48" s="182"/>
      <c r="H48" s="76">
        <v>9.9</v>
      </c>
      <c r="I48" s="101">
        <v>55</v>
      </c>
      <c r="J48" s="52">
        <v>4.4</v>
      </c>
      <c r="K48" s="101">
        <v>55</v>
      </c>
      <c r="L48" s="90">
        <v>26.5</v>
      </c>
      <c r="M48" s="101">
        <v>55</v>
      </c>
      <c r="O48" s="94"/>
    </row>
    <row r="49" spans="2:15" ht="9.75" customHeight="1">
      <c r="B49" s="97">
        <v>47</v>
      </c>
      <c r="C49" s="43">
        <v>174</v>
      </c>
      <c r="D49" s="11">
        <v>30.5</v>
      </c>
      <c r="E49" s="54" t="s">
        <v>2</v>
      </c>
      <c r="F49" s="58">
        <v>7</v>
      </c>
      <c r="G49" s="182"/>
      <c r="H49" s="76" t="s">
        <v>3</v>
      </c>
      <c r="I49" s="101">
        <v>54</v>
      </c>
      <c r="J49" s="52">
        <v>4.42</v>
      </c>
      <c r="K49" s="101">
        <v>54</v>
      </c>
      <c r="L49" s="11">
        <v>26.8</v>
      </c>
      <c r="M49" s="101">
        <v>54</v>
      </c>
      <c r="O49" s="94"/>
    </row>
    <row r="50" spans="2:15" ht="9.75" customHeight="1">
      <c r="B50" s="97">
        <v>48</v>
      </c>
      <c r="C50" s="43">
        <v>176</v>
      </c>
      <c r="D50" s="11">
        <v>31</v>
      </c>
      <c r="E50" s="54" t="s">
        <v>2</v>
      </c>
      <c r="F50" s="58" t="s">
        <v>3</v>
      </c>
      <c r="G50" s="182"/>
      <c r="H50" s="76" t="s">
        <v>1</v>
      </c>
      <c r="I50" s="101">
        <v>53</v>
      </c>
      <c r="J50" s="52">
        <v>4.44</v>
      </c>
      <c r="K50" s="101">
        <v>53</v>
      </c>
      <c r="L50" s="90">
        <v>27.1</v>
      </c>
      <c r="M50" s="101">
        <v>53</v>
      </c>
      <c r="O50" s="94"/>
    </row>
    <row r="51" spans="2:15" ht="9.75" customHeight="1">
      <c r="B51" s="97">
        <v>49</v>
      </c>
      <c r="C51" s="43">
        <v>178</v>
      </c>
      <c r="D51" s="11">
        <v>31.5</v>
      </c>
      <c r="E51" s="20">
        <v>8</v>
      </c>
      <c r="F51" s="58" t="s">
        <v>3</v>
      </c>
      <c r="G51" s="182"/>
      <c r="H51" s="76">
        <v>10</v>
      </c>
      <c r="I51" s="101">
        <v>52</v>
      </c>
      <c r="J51" s="52">
        <v>4.46</v>
      </c>
      <c r="K51" s="101">
        <v>52</v>
      </c>
      <c r="L51" s="11">
        <v>27.4</v>
      </c>
      <c r="M51" s="101">
        <v>52</v>
      </c>
      <c r="O51" s="94"/>
    </row>
    <row r="52" spans="2:15" ht="9.75" customHeight="1">
      <c r="B52" s="97">
        <v>50</v>
      </c>
      <c r="C52" s="42">
        <v>180</v>
      </c>
      <c r="D52" s="45">
        <v>32</v>
      </c>
      <c r="E52" s="54" t="s">
        <v>2</v>
      </c>
      <c r="F52" s="58" t="s">
        <v>3</v>
      </c>
      <c r="G52" s="182"/>
      <c r="H52" s="76" t="s">
        <v>1</v>
      </c>
      <c r="I52" s="101">
        <v>51</v>
      </c>
      <c r="J52" s="52">
        <v>4.48</v>
      </c>
      <c r="K52" s="101">
        <v>51</v>
      </c>
      <c r="L52" s="90">
        <v>27.7</v>
      </c>
      <c r="M52" s="101">
        <v>51</v>
      </c>
      <c r="O52" s="94"/>
    </row>
    <row r="53" spans="2:15" ht="9.75" customHeight="1">
      <c r="B53" s="97">
        <v>51</v>
      </c>
      <c r="C53" s="43">
        <v>181</v>
      </c>
      <c r="D53" s="11">
        <v>32.4</v>
      </c>
      <c r="E53" s="19" t="s">
        <v>2</v>
      </c>
      <c r="F53" s="59" t="s">
        <v>3</v>
      </c>
      <c r="G53" s="183"/>
      <c r="H53" s="77" t="s">
        <v>3</v>
      </c>
      <c r="I53" s="101">
        <v>50</v>
      </c>
      <c r="J53" s="53">
        <v>4.5</v>
      </c>
      <c r="K53" s="101">
        <v>50</v>
      </c>
      <c r="L53" s="91">
        <v>28</v>
      </c>
      <c r="M53" s="101">
        <v>50</v>
      </c>
      <c r="O53" s="93"/>
    </row>
    <row r="54" spans="2:15" ht="9.75" customHeight="1">
      <c r="B54" s="97">
        <v>52</v>
      </c>
      <c r="C54" s="43">
        <v>182</v>
      </c>
      <c r="D54" s="11">
        <v>32.8</v>
      </c>
      <c r="E54" s="87">
        <v>9</v>
      </c>
      <c r="F54" s="59">
        <v>8</v>
      </c>
      <c r="G54" s="183"/>
      <c r="H54" s="78">
        <v>10.1</v>
      </c>
      <c r="I54" s="101">
        <v>49</v>
      </c>
      <c r="J54" s="52">
        <v>4.52</v>
      </c>
      <c r="K54" s="101">
        <v>49</v>
      </c>
      <c r="L54" s="90">
        <v>28.4</v>
      </c>
      <c r="M54" s="101">
        <v>49</v>
      </c>
      <c r="O54" s="94"/>
    </row>
    <row r="55" spans="2:15" ht="9.75" customHeight="1">
      <c r="B55" s="97">
        <v>53</v>
      </c>
      <c r="C55" s="43">
        <v>183</v>
      </c>
      <c r="D55" s="11">
        <v>33.2</v>
      </c>
      <c r="E55" s="19" t="s">
        <v>2</v>
      </c>
      <c r="F55" s="59" t="s">
        <v>3</v>
      </c>
      <c r="G55" s="183"/>
      <c r="H55" s="76" t="s">
        <v>3</v>
      </c>
      <c r="I55" s="101">
        <v>48</v>
      </c>
      <c r="J55" s="52">
        <v>4.54</v>
      </c>
      <c r="K55" s="101">
        <v>48</v>
      </c>
      <c r="L55" s="90">
        <v>28.8</v>
      </c>
      <c r="M55" s="101">
        <v>48</v>
      </c>
      <c r="O55" s="94"/>
    </row>
    <row r="56" spans="2:15" ht="9.75" customHeight="1">
      <c r="B56" s="97">
        <v>54</v>
      </c>
      <c r="C56" s="43">
        <v>184</v>
      </c>
      <c r="D56" s="11">
        <v>33.6</v>
      </c>
      <c r="E56" s="19" t="s">
        <v>2</v>
      </c>
      <c r="F56" s="59" t="s">
        <v>3</v>
      </c>
      <c r="G56" s="183"/>
      <c r="H56" s="76" t="s">
        <v>1</v>
      </c>
      <c r="I56" s="101">
        <v>47</v>
      </c>
      <c r="J56" s="52">
        <v>4.56</v>
      </c>
      <c r="K56" s="101">
        <v>47</v>
      </c>
      <c r="L56" s="90">
        <v>29.2</v>
      </c>
      <c r="M56" s="101">
        <v>47</v>
      </c>
      <c r="O56" s="94"/>
    </row>
    <row r="57" spans="2:15" ht="9.75" customHeight="1">
      <c r="B57" s="97">
        <v>55</v>
      </c>
      <c r="C57" s="43">
        <v>185</v>
      </c>
      <c r="D57" s="11">
        <v>34</v>
      </c>
      <c r="E57" s="87">
        <v>10</v>
      </c>
      <c r="F57" s="59" t="s">
        <v>3</v>
      </c>
      <c r="G57" s="183"/>
      <c r="H57" s="76">
        <v>10.2</v>
      </c>
      <c r="I57" s="101">
        <v>46</v>
      </c>
      <c r="J57" s="52">
        <v>4.58</v>
      </c>
      <c r="K57" s="101">
        <v>46</v>
      </c>
      <c r="L57" s="90">
        <v>29.6</v>
      </c>
      <c r="M57" s="101">
        <v>46</v>
      </c>
      <c r="O57" s="94"/>
    </row>
    <row r="58" spans="2:15" ht="9.75" customHeight="1">
      <c r="B58" s="97">
        <v>56</v>
      </c>
      <c r="C58" s="43">
        <v>186</v>
      </c>
      <c r="D58" s="11">
        <v>34.4</v>
      </c>
      <c r="E58" s="19" t="s">
        <v>2</v>
      </c>
      <c r="F58" s="59">
        <v>9</v>
      </c>
      <c r="G58" s="183"/>
      <c r="H58" s="76" t="s">
        <v>1</v>
      </c>
      <c r="I58" s="101">
        <v>45</v>
      </c>
      <c r="J58" s="52">
        <v>5</v>
      </c>
      <c r="K58" s="101">
        <v>45</v>
      </c>
      <c r="L58" s="90">
        <v>30</v>
      </c>
      <c r="M58" s="101">
        <v>45</v>
      </c>
      <c r="O58" s="94"/>
    </row>
    <row r="59" spans="2:15" ht="9.75" customHeight="1">
      <c r="B59" s="97">
        <v>57</v>
      </c>
      <c r="C59" s="43">
        <v>187</v>
      </c>
      <c r="D59" s="11">
        <v>34.8</v>
      </c>
      <c r="E59" s="19" t="s">
        <v>2</v>
      </c>
      <c r="F59" s="59" t="s">
        <v>3</v>
      </c>
      <c r="G59" s="183"/>
      <c r="H59" s="76">
        <v>10.3</v>
      </c>
      <c r="I59" s="101">
        <v>44</v>
      </c>
      <c r="J59" s="52">
        <v>5.02</v>
      </c>
      <c r="K59" s="101">
        <v>44</v>
      </c>
      <c r="L59" s="90">
        <v>30.4</v>
      </c>
      <c r="M59" s="101">
        <v>44</v>
      </c>
      <c r="O59" s="94"/>
    </row>
    <row r="60" spans="2:15" ht="9.75" customHeight="1">
      <c r="B60" s="97">
        <v>58</v>
      </c>
      <c r="C60" s="43">
        <v>188</v>
      </c>
      <c r="D60" s="11">
        <v>35.2</v>
      </c>
      <c r="E60" s="87">
        <v>11</v>
      </c>
      <c r="F60" s="59" t="s">
        <v>3</v>
      </c>
      <c r="G60" s="183"/>
      <c r="H60" s="76" t="s">
        <v>3</v>
      </c>
      <c r="I60" s="101">
        <v>43</v>
      </c>
      <c r="J60" s="52">
        <v>5.04</v>
      </c>
      <c r="K60" s="101">
        <v>43</v>
      </c>
      <c r="L60" s="90">
        <v>30.8</v>
      </c>
      <c r="M60" s="101">
        <v>43</v>
      </c>
      <c r="O60" s="94"/>
    </row>
    <row r="61" spans="2:15" ht="9.75" customHeight="1">
      <c r="B61" s="97">
        <v>59</v>
      </c>
      <c r="C61" s="43">
        <v>189</v>
      </c>
      <c r="D61" s="11">
        <v>35.6</v>
      </c>
      <c r="E61" s="19" t="s">
        <v>2</v>
      </c>
      <c r="F61" s="59" t="s">
        <v>3</v>
      </c>
      <c r="G61" s="183"/>
      <c r="H61" s="76">
        <v>10.4</v>
      </c>
      <c r="I61" s="101">
        <v>42</v>
      </c>
      <c r="J61" s="52">
        <v>5.06</v>
      </c>
      <c r="K61" s="101">
        <v>42</v>
      </c>
      <c r="L61" s="90">
        <v>31.2</v>
      </c>
      <c r="M61" s="101">
        <v>42</v>
      </c>
      <c r="O61" s="94"/>
    </row>
    <row r="62" spans="2:15" ht="9.75" customHeight="1">
      <c r="B62" s="97">
        <v>60</v>
      </c>
      <c r="C62" s="42">
        <v>190</v>
      </c>
      <c r="D62" s="11">
        <v>36</v>
      </c>
      <c r="E62" s="19" t="s">
        <v>2</v>
      </c>
      <c r="F62" s="58">
        <v>10</v>
      </c>
      <c r="G62" s="182"/>
      <c r="H62" s="76" t="s">
        <v>1</v>
      </c>
      <c r="I62" s="101">
        <v>41</v>
      </c>
      <c r="J62" s="52">
        <v>5.08</v>
      </c>
      <c r="K62" s="101">
        <v>41</v>
      </c>
      <c r="L62" s="90">
        <v>31.6</v>
      </c>
      <c r="M62" s="101">
        <v>41</v>
      </c>
      <c r="O62" s="94"/>
    </row>
    <row r="63" spans="2:15" ht="9.75" customHeight="1">
      <c r="B63" s="97">
        <v>61</v>
      </c>
      <c r="C63" s="43">
        <v>191</v>
      </c>
      <c r="D63" s="11">
        <v>36.4</v>
      </c>
      <c r="E63" s="87">
        <v>12</v>
      </c>
      <c r="F63" s="59" t="s">
        <v>3</v>
      </c>
      <c r="G63" s="183"/>
      <c r="H63" s="77">
        <v>10.5</v>
      </c>
      <c r="I63" s="101">
        <v>40</v>
      </c>
      <c r="J63" s="53">
        <v>5.1</v>
      </c>
      <c r="K63" s="101">
        <v>40</v>
      </c>
      <c r="L63" s="91">
        <v>32</v>
      </c>
      <c r="M63" s="101">
        <v>40</v>
      </c>
      <c r="O63" s="93"/>
    </row>
    <row r="64" spans="2:15" ht="9.75" customHeight="1">
      <c r="B64" s="97">
        <v>62</v>
      </c>
      <c r="C64" s="43">
        <v>192</v>
      </c>
      <c r="D64" s="11">
        <v>36.8</v>
      </c>
      <c r="E64" s="19" t="s">
        <v>2</v>
      </c>
      <c r="F64" s="59" t="s">
        <v>3</v>
      </c>
      <c r="G64" s="183"/>
      <c r="H64" s="76" t="s">
        <v>1</v>
      </c>
      <c r="I64" s="101">
        <v>39</v>
      </c>
      <c r="J64" s="52">
        <v>5.13</v>
      </c>
      <c r="K64" s="101">
        <v>39</v>
      </c>
      <c r="L64" s="90">
        <v>32.5</v>
      </c>
      <c r="M64" s="101">
        <v>39</v>
      </c>
      <c r="O64" s="94"/>
    </row>
    <row r="65" spans="2:15" ht="9.75" customHeight="1">
      <c r="B65" s="97">
        <v>63</v>
      </c>
      <c r="C65" s="43">
        <v>193</v>
      </c>
      <c r="D65" s="11">
        <v>37.2</v>
      </c>
      <c r="E65" s="19" t="s">
        <v>2</v>
      </c>
      <c r="F65" s="59" t="s">
        <v>3</v>
      </c>
      <c r="G65" s="183"/>
      <c r="H65" s="76">
        <v>10.6</v>
      </c>
      <c r="I65" s="101">
        <v>38</v>
      </c>
      <c r="J65" s="52">
        <v>5.16</v>
      </c>
      <c r="K65" s="101">
        <v>38</v>
      </c>
      <c r="L65" s="90">
        <v>33</v>
      </c>
      <c r="M65" s="101">
        <v>38</v>
      </c>
      <c r="O65" s="94"/>
    </row>
    <row r="66" spans="2:15" ht="9.75" customHeight="1">
      <c r="B66" s="97">
        <v>64</v>
      </c>
      <c r="C66" s="43">
        <v>194</v>
      </c>
      <c r="D66" s="11">
        <v>37.6</v>
      </c>
      <c r="E66" s="87">
        <v>13</v>
      </c>
      <c r="F66" s="59">
        <v>11</v>
      </c>
      <c r="G66" s="183"/>
      <c r="H66" s="76" t="s">
        <v>3</v>
      </c>
      <c r="I66" s="101">
        <v>37</v>
      </c>
      <c r="J66" s="52">
        <v>5.19</v>
      </c>
      <c r="K66" s="101">
        <v>37</v>
      </c>
      <c r="L66" s="90">
        <v>33.5</v>
      </c>
      <c r="M66" s="101">
        <v>37</v>
      </c>
      <c r="O66" s="94"/>
    </row>
    <row r="67" spans="2:15" ht="9.75" customHeight="1">
      <c r="B67" s="97">
        <v>65</v>
      </c>
      <c r="C67" s="43">
        <v>195</v>
      </c>
      <c r="D67" s="11">
        <v>38</v>
      </c>
      <c r="E67" s="19" t="s">
        <v>2</v>
      </c>
      <c r="F67" s="59" t="s">
        <v>3</v>
      </c>
      <c r="G67" s="183"/>
      <c r="H67" s="76">
        <v>10.7</v>
      </c>
      <c r="I67" s="101">
        <v>36</v>
      </c>
      <c r="J67" s="52">
        <v>5.22</v>
      </c>
      <c r="K67" s="101">
        <v>36</v>
      </c>
      <c r="L67" s="90">
        <v>34</v>
      </c>
      <c r="M67" s="101">
        <v>36</v>
      </c>
      <c r="O67" s="94"/>
    </row>
    <row r="68" spans="2:15" ht="9.75" customHeight="1">
      <c r="B68" s="97">
        <v>66</v>
      </c>
      <c r="C68" s="43">
        <v>196</v>
      </c>
      <c r="D68" s="11">
        <v>38.4</v>
      </c>
      <c r="E68" s="19" t="s">
        <v>2</v>
      </c>
      <c r="F68" s="59" t="s">
        <v>3</v>
      </c>
      <c r="G68" s="183"/>
      <c r="H68" s="76" t="s">
        <v>1</v>
      </c>
      <c r="I68" s="101">
        <v>35</v>
      </c>
      <c r="J68" s="52">
        <v>5.25</v>
      </c>
      <c r="K68" s="101">
        <v>35</v>
      </c>
      <c r="L68" s="90">
        <v>34.5</v>
      </c>
      <c r="M68" s="101">
        <v>35</v>
      </c>
      <c r="O68" s="94"/>
    </row>
    <row r="69" spans="2:15" ht="9.75" customHeight="1">
      <c r="B69" s="97">
        <v>67</v>
      </c>
      <c r="C69" s="43">
        <v>197</v>
      </c>
      <c r="D69" s="11">
        <v>38.8</v>
      </c>
      <c r="E69" s="87">
        <v>14</v>
      </c>
      <c r="F69" s="59">
        <v>12</v>
      </c>
      <c r="G69" s="183"/>
      <c r="H69" s="76">
        <v>10.8</v>
      </c>
      <c r="I69" s="101">
        <v>34</v>
      </c>
      <c r="J69" s="52">
        <v>5.28</v>
      </c>
      <c r="K69" s="101">
        <v>34</v>
      </c>
      <c r="L69" s="90">
        <v>35</v>
      </c>
      <c r="M69" s="101">
        <v>34</v>
      </c>
      <c r="O69" s="94"/>
    </row>
    <row r="70" spans="2:15" ht="9.75" customHeight="1">
      <c r="B70" s="97">
        <v>68</v>
      </c>
      <c r="C70" s="43">
        <v>198</v>
      </c>
      <c r="D70" s="11">
        <v>39.2</v>
      </c>
      <c r="E70" s="19" t="s">
        <v>2</v>
      </c>
      <c r="F70" s="59" t="s">
        <v>3</v>
      </c>
      <c r="G70" s="183"/>
      <c r="H70" s="76">
        <v>10.9</v>
      </c>
      <c r="I70" s="101">
        <v>33</v>
      </c>
      <c r="J70" s="52">
        <v>5.31</v>
      </c>
      <c r="K70" s="101">
        <v>33</v>
      </c>
      <c r="L70" s="90">
        <v>35.5</v>
      </c>
      <c r="M70" s="101">
        <v>33</v>
      </c>
      <c r="O70" s="94"/>
    </row>
    <row r="71" spans="2:15" ht="9.75" customHeight="1">
      <c r="B71" s="97">
        <v>69</v>
      </c>
      <c r="C71" s="43">
        <v>199</v>
      </c>
      <c r="D71" s="11">
        <v>39.6</v>
      </c>
      <c r="E71" s="19" t="s">
        <v>2</v>
      </c>
      <c r="F71" s="59" t="s">
        <v>3</v>
      </c>
      <c r="G71" s="183"/>
      <c r="H71" s="76">
        <v>11</v>
      </c>
      <c r="I71" s="101">
        <v>32</v>
      </c>
      <c r="J71" s="52">
        <v>5.34</v>
      </c>
      <c r="K71" s="101">
        <v>32</v>
      </c>
      <c r="L71" s="90">
        <v>36</v>
      </c>
      <c r="M71" s="101">
        <v>32</v>
      </c>
      <c r="O71" s="94"/>
    </row>
    <row r="72" spans="2:15" ht="9.75" customHeight="1">
      <c r="B72" s="97">
        <v>70</v>
      </c>
      <c r="C72" s="42">
        <v>200</v>
      </c>
      <c r="D72" s="11">
        <v>40</v>
      </c>
      <c r="E72" s="88">
        <v>15</v>
      </c>
      <c r="F72" s="58">
        <v>13</v>
      </c>
      <c r="G72" s="182"/>
      <c r="H72" s="76">
        <v>11.1</v>
      </c>
      <c r="I72" s="101">
        <v>31</v>
      </c>
      <c r="J72" s="52">
        <v>5.37</v>
      </c>
      <c r="K72" s="101">
        <v>31</v>
      </c>
      <c r="L72" s="90">
        <v>36.5</v>
      </c>
      <c r="M72" s="101">
        <v>31</v>
      </c>
      <c r="O72" s="94"/>
    </row>
    <row r="73" spans="2:15" ht="9.75" customHeight="1">
      <c r="B73" s="97">
        <v>71</v>
      </c>
      <c r="C73" s="43">
        <v>201</v>
      </c>
      <c r="D73" s="11">
        <v>40.4</v>
      </c>
      <c r="E73" s="19" t="s">
        <v>2</v>
      </c>
      <c r="F73" s="59" t="s">
        <v>3</v>
      </c>
      <c r="G73" s="183"/>
      <c r="H73" s="77">
        <v>11.2</v>
      </c>
      <c r="I73" s="101">
        <v>30</v>
      </c>
      <c r="J73" s="53">
        <v>5.4</v>
      </c>
      <c r="K73" s="101">
        <v>30</v>
      </c>
      <c r="L73" s="91">
        <v>37</v>
      </c>
      <c r="M73" s="101">
        <v>30</v>
      </c>
      <c r="O73" s="93"/>
    </row>
    <row r="74" spans="2:15" ht="9.75" customHeight="1">
      <c r="B74" s="97">
        <v>72</v>
      </c>
      <c r="C74" s="43">
        <v>202</v>
      </c>
      <c r="D74" s="11">
        <v>40.8</v>
      </c>
      <c r="E74" s="19" t="s">
        <v>2</v>
      </c>
      <c r="F74" s="59">
        <v>14</v>
      </c>
      <c r="G74" s="183"/>
      <c r="H74" s="76">
        <v>11.3</v>
      </c>
      <c r="I74" s="101">
        <v>29</v>
      </c>
      <c r="J74" s="52">
        <v>5.43</v>
      </c>
      <c r="K74" s="101">
        <v>29</v>
      </c>
      <c r="L74" s="90">
        <v>37.5</v>
      </c>
      <c r="M74" s="101">
        <v>29</v>
      </c>
      <c r="O74" s="94"/>
    </row>
    <row r="75" spans="2:15" ht="9.75" customHeight="1">
      <c r="B75" s="97">
        <v>73</v>
      </c>
      <c r="C75" s="43">
        <v>203</v>
      </c>
      <c r="D75" s="11">
        <v>41.2</v>
      </c>
      <c r="E75" s="87">
        <v>16</v>
      </c>
      <c r="F75" s="59" t="s">
        <v>3</v>
      </c>
      <c r="G75" s="183"/>
      <c r="H75" s="76">
        <v>11.4</v>
      </c>
      <c r="I75" s="101">
        <v>28</v>
      </c>
      <c r="J75" s="52">
        <v>5.46</v>
      </c>
      <c r="K75" s="101">
        <v>28</v>
      </c>
      <c r="L75" s="90">
        <v>38</v>
      </c>
      <c r="M75" s="101">
        <v>28</v>
      </c>
      <c r="O75" s="94"/>
    </row>
    <row r="76" spans="2:15" ht="9.75" customHeight="1">
      <c r="B76" s="97">
        <v>74</v>
      </c>
      <c r="C76" s="43">
        <v>204</v>
      </c>
      <c r="D76" s="11">
        <v>41.6</v>
      </c>
      <c r="E76" s="19" t="s">
        <v>2</v>
      </c>
      <c r="F76" s="59">
        <v>15</v>
      </c>
      <c r="G76" s="183"/>
      <c r="H76" s="76">
        <v>11.5</v>
      </c>
      <c r="I76" s="101">
        <v>27</v>
      </c>
      <c r="J76" s="52">
        <v>5.49</v>
      </c>
      <c r="K76" s="101">
        <v>27</v>
      </c>
      <c r="L76" s="90">
        <v>38.6</v>
      </c>
      <c r="M76" s="101">
        <v>27</v>
      </c>
      <c r="O76" s="94"/>
    </row>
    <row r="77" spans="2:15" ht="9.75" customHeight="1">
      <c r="B77" s="97">
        <v>75</v>
      </c>
      <c r="C77" s="43">
        <v>205</v>
      </c>
      <c r="D77" s="11">
        <v>42</v>
      </c>
      <c r="E77" s="19" t="s">
        <v>2</v>
      </c>
      <c r="F77" s="60" t="s">
        <v>3</v>
      </c>
      <c r="G77" s="94"/>
      <c r="H77" s="76">
        <v>11.6</v>
      </c>
      <c r="I77" s="101">
        <v>26</v>
      </c>
      <c r="J77" s="52">
        <v>5.52</v>
      </c>
      <c r="K77" s="101">
        <v>26</v>
      </c>
      <c r="L77" s="90">
        <v>39.2</v>
      </c>
      <c r="M77" s="101">
        <v>26</v>
      </c>
      <c r="O77" s="94"/>
    </row>
    <row r="78" spans="2:15" ht="9.75" customHeight="1">
      <c r="B78" s="97">
        <v>76</v>
      </c>
      <c r="C78" s="43">
        <v>206</v>
      </c>
      <c r="D78" s="11">
        <v>42.4</v>
      </c>
      <c r="E78" s="87">
        <v>17</v>
      </c>
      <c r="F78" s="59">
        <v>16</v>
      </c>
      <c r="G78" s="183"/>
      <c r="H78" s="76">
        <v>11.7</v>
      </c>
      <c r="I78" s="101">
        <v>25</v>
      </c>
      <c r="J78" s="52">
        <v>5.55</v>
      </c>
      <c r="K78" s="101">
        <v>25</v>
      </c>
      <c r="L78" s="90">
        <v>39.8</v>
      </c>
      <c r="M78" s="101">
        <v>25</v>
      </c>
      <c r="O78" s="94"/>
    </row>
    <row r="79" spans="2:15" ht="9.75" customHeight="1">
      <c r="B79" s="97">
        <v>77</v>
      </c>
      <c r="C79" s="43">
        <v>207</v>
      </c>
      <c r="D79" s="11">
        <v>42.8</v>
      </c>
      <c r="E79" s="19" t="s">
        <v>2</v>
      </c>
      <c r="F79" s="59" t="s">
        <v>3</v>
      </c>
      <c r="G79" s="183"/>
      <c r="H79" s="76">
        <v>11.8</v>
      </c>
      <c r="I79" s="101">
        <v>24</v>
      </c>
      <c r="J79" s="52">
        <v>5.58</v>
      </c>
      <c r="K79" s="101">
        <v>24</v>
      </c>
      <c r="L79" s="90">
        <v>40.4</v>
      </c>
      <c r="M79" s="101">
        <v>24</v>
      </c>
      <c r="O79" s="94"/>
    </row>
    <row r="80" spans="2:15" ht="9.75" customHeight="1">
      <c r="B80" s="97">
        <v>78</v>
      </c>
      <c r="C80" s="43">
        <v>208</v>
      </c>
      <c r="D80" s="11">
        <v>43.2</v>
      </c>
      <c r="E80" s="19" t="s">
        <v>2</v>
      </c>
      <c r="F80" s="59">
        <v>17</v>
      </c>
      <c r="G80" s="183"/>
      <c r="H80" s="76">
        <v>11.9</v>
      </c>
      <c r="I80" s="101">
        <v>23</v>
      </c>
      <c r="J80" s="52">
        <v>6.01</v>
      </c>
      <c r="K80" s="101">
        <v>23</v>
      </c>
      <c r="L80" s="90">
        <v>41</v>
      </c>
      <c r="M80" s="101">
        <v>23</v>
      </c>
      <c r="O80" s="94"/>
    </row>
    <row r="81" spans="2:15" ht="9.75" customHeight="1">
      <c r="B81" s="97">
        <v>79</v>
      </c>
      <c r="C81" s="43">
        <v>209</v>
      </c>
      <c r="D81" s="11">
        <v>43.6</v>
      </c>
      <c r="E81" s="87">
        <v>18</v>
      </c>
      <c r="F81" s="59" t="s">
        <v>3</v>
      </c>
      <c r="G81" s="183"/>
      <c r="H81" s="76">
        <v>12</v>
      </c>
      <c r="I81" s="101">
        <v>22</v>
      </c>
      <c r="J81" s="52">
        <v>6.04</v>
      </c>
      <c r="K81" s="101">
        <v>22</v>
      </c>
      <c r="L81" s="90">
        <v>41.8</v>
      </c>
      <c r="M81" s="101">
        <v>22</v>
      </c>
      <c r="O81" s="94"/>
    </row>
    <row r="82" spans="2:15" ht="9.75" customHeight="1">
      <c r="B82" s="97">
        <v>80</v>
      </c>
      <c r="C82" s="42">
        <v>210</v>
      </c>
      <c r="D82" s="11">
        <v>43.9999999999999</v>
      </c>
      <c r="E82" s="19" t="s">
        <v>2</v>
      </c>
      <c r="F82" s="58">
        <v>18</v>
      </c>
      <c r="G82" s="182"/>
      <c r="H82" s="76">
        <v>12.1</v>
      </c>
      <c r="I82" s="101">
        <v>21</v>
      </c>
      <c r="J82" s="52">
        <v>6.07</v>
      </c>
      <c r="K82" s="101">
        <v>21</v>
      </c>
      <c r="L82" s="90">
        <v>42.6</v>
      </c>
      <c r="M82" s="101">
        <v>21</v>
      </c>
      <c r="O82" s="94"/>
    </row>
    <row r="83" spans="2:15" ht="9.75" customHeight="1">
      <c r="B83" s="97">
        <v>81</v>
      </c>
      <c r="C83" s="43">
        <v>211</v>
      </c>
      <c r="D83" s="11">
        <v>44.2999999999999</v>
      </c>
      <c r="E83" s="19" t="s">
        <v>2</v>
      </c>
      <c r="F83" s="60" t="s">
        <v>3</v>
      </c>
      <c r="G83" s="94"/>
      <c r="H83" s="76">
        <v>12.2</v>
      </c>
      <c r="I83" s="101">
        <v>20</v>
      </c>
      <c r="J83" s="53">
        <v>6.1</v>
      </c>
      <c r="K83" s="101">
        <v>20</v>
      </c>
      <c r="L83" s="91">
        <v>43.4</v>
      </c>
      <c r="M83" s="101">
        <v>20</v>
      </c>
      <c r="O83" s="93"/>
    </row>
    <row r="84" spans="2:15" ht="9.75" customHeight="1">
      <c r="B84" s="97">
        <v>82</v>
      </c>
      <c r="C84" s="43">
        <v>212</v>
      </c>
      <c r="D84" s="11">
        <v>44.5999999999999</v>
      </c>
      <c r="E84" s="20">
        <v>19</v>
      </c>
      <c r="F84" s="59">
        <v>19</v>
      </c>
      <c r="G84" s="183"/>
      <c r="H84" s="76">
        <v>12.3</v>
      </c>
      <c r="I84" s="101">
        <v>19</v>
      </c>
      <c r="J84" s="52">
        <v>6.13</v>
      </c>
      <c r="K84" s="101">
        <v>19</v>
      </c>
      <c r="L84" s="90">
        <v>44.2</v>
      </c>
      <c r="M84" s="101">
        <v>19</v>
      </c>
      <c r="O84" s="94"/>
    </row>
    <row r="85" spans="2:15" ht="9.75" customHeight="1">
      <c r="B85" s="97">
        <v>83</v>
      </c>
      <c r="C85" s="43">
        <v>213</v>
      </c>
      <c r="D85" s="11">
        <v>44.8999999999999</v>
      </c>
      <c r="E85" s="19" t="s">
        <v>2</v>
      </c>
      <c r="F85" s="59" t="s">
        <v>3</v>
      </c>
      <c r="G85" s="183"/>
      <c r="H85" s="76">
        <v>12.4</v>
      </c>
      <c r="I85" s="101">
        <v>18</v>
      </c>
      <c r="J85" s="52">
        <v>6.16</v>
      </c>
      <c r="K85" s="101">
        <v>18</v>
      </c>
      <c r="L85" s="90">
        <v>45</v>
      </c>
      <c r="M85" s="101">
        <v>18</v>
      </c>
      <c r="O85" s="94"/>
    </row>
    <row r="86" spans="2:15" ht="9.75" customHeight="1">
      <c r="B86" s="97">
        <v>84</v>
      </c>
      <c r="C86" s="43">
        <v>214</v>
      </c>
      <c r="D86" s="11">
        <v>45.1999999999999</v>
      </c>
      <c r="E86" s="19" t="s">
        <v>2</v>
      </c>
      <c r="F86" s="59">
        <v>20</v>
      </c>
      <c r="G86" s="183"/>
      <c r="H86" s="76">
        <v>12.5</v>
      </c>
      <c r="I86" s="101">
        <v>17</v>
      </c>
      <c r="J86" s="52">
        <v>6.19</v>
      </c>
      <c r="K86" s="101">
        <v>17</v>
      </c>
      <c r="L86" s="90">
        <v>46</v>
      </c>
      <c r="M86" s="101">
        <v>17</v>
      </c>
      <c r="O86" s="94"/>
    </row>
    <row r="87" spans="2:15" ht="9.75" customHeight="1">
      <c r="B87" s="97">
        <v>85</v>
      </c>
      <c r="C87" s="43">
        <v>215</v>
      </c>
      <c r="D87" s="11">
        <v>45.4999999999999</v>
      </c>
      <c r="E87" s="20">
        <v>20</v>
      </c>
      <c r="F87" s="59" t="s">
        <v>3</v>
      </c>
      <c r="G87" s="183"/>
      <c r="H87" s="76">
        <v>12.6</v>
      </c>
      <c r="I87" s="101">
        <v>16</v>
      </c>
      <c r="J87" s="52">
        <v>6.22</v>
      </c>
      <c r="K87" s="101">
        <v>16</v>
      </c>
      <c r="L87" s="90">
        <v>47</v>
      </c>
      <c r="M87" s="101">
        <v>16</v>
      </c>
      <c r="O87" s="94"/>
    </row>
    <row r="88" spans="2:15" ht="9.75" customHeight="1">
      <c r="B88" s="97">
        <v>86</v>
      </c>
      <c r="C88" s="43">
        <v>216</v>
      </c>
      <c r="D88" s="11">
        <v>45.7999999999999</v>
      </c>
      <c r="E88" s="19" t="s">
        <v>2</v>
      </c>
      <c r="F88" s="59">
        <v>21</v>
      </c>
      <c r="G88" s="183"/>
      <c r="H88" s="76">
        <v>12.7</v>
      </c>
      <c r="I88" s="101">
        <v>15</v>
      </c>
      <c r="J88" s="52">
        <v>6.25</v>
      </c>
      <c r="K88" s="101">
        <v>15</v>
      </c>
      <c r="L88" s="90">
        <v>48</v>
      </c>
      <c r="M88" s="101">
        <v>15</v>
      </c>
      <c r="O88" s="94"/>
    </row>
    <row r="89" spans="2:15" ht="9.75" customHeight="1">
      <c r="B89" s="97">
        <v>87</v>
      </c>
      <c r="C89" s="43">
        <v>217</v>
      </c>
      <c r="D89" s="11">
        <v>46.1</v>
      </c>
      <c r="E89" s="19" t="s">
        <v>2</v>
      </c>
      <c r="F89" s="60" t="s">
        <v>3</v>
      </c>
      <c r="G89" s="94"/>
      <c r="H89" s="76">
        <v>12.8</v>
      </c>
      <c r="I89" s="101">
        <v>14</v>
      </c>
      <c r="J89" s="52">
        <v>6.28</v>
      </c>
      <c r="K89" s="101">
        <v>14</v>
      </c>
      <c r="L89" s="90">
        <v>49</v>
      </c>
      <c r="M89" s="101">
        <v>14</v>
      </c>
      <c r="O89" s="94"/>
    </row>
    <row r="90" spans="2:15" ht="9.75" customHeight="1">
      <c r="B90" s="97">
        <v>88</v>
      </c>
      <c r="C90" s="43">
        <v>218</v>
      </c>
      <c r="D90" s="11">
        <v>46.4</v>
      </c>
      <c r="E90" s="20">
        <v>21</v>
      </c>
      <c r="F90" s="59">
        <v>22</v>
      </c>
      <c r="G90" s="183"/>
      <c r="H90" s="76">
        <v>12.9</v>
      </c>
      <c r="I90" s="101">
        <v>13</v>
      </c>
      <c r="J90" s="52">
        <v>6.31</v>
      </c>
      <c r="K90" s="101">
        <v>13</v>
      </c>
      <c r="L90" s="90">
        <v>50</v>
      </c>
      <c r="M90" s="101">
        <v>13</v>
      </c>
      <c r="O90" s="94"/>
    </row>
    <row r="91" spans="2:15" ht="9.75" customHeight="1">
      <c r="B91" s="97">
        <v>89</v>
      </c>
      <c r="C91" s="43">
        <v>219</v>
      </c>
      <c r="D91" s="11">
        <v>46.7</v>
      </c>
      <c r="E91" s="19" t="s">
        <v>2</v>
      </c>
      <c r="F91" s="59" t="s">
        <v>3</v>
      </c>
      <c r="G91" s="183"/>
      <c r="H91" s="76">
        <v>13</v>
      </c>
      <c r="I91" s="101">
        <v>12</v>
      </c>
      <c r="J91" s="52">
        <v>6.34</v>
      </c>
      <c r="K91" s="101">
        <v>12</v>
      </c>
      <c r="L91" s="90">
        <v>51</v>
      </c>
      <c r="M91" s="101">
        <v>12</v>
      </c>
      <c r="O91" s="94"/>
    </row>
    <row r="92" spans="2:15" ht="9.75" customHeight="1">
      <c r="B92" s="97">
        <v>90</v>
      </c>
      <c r="C92" s="42">
        <v>220</v>
      </c>
      <c r="D92" s="11">
        <v>47</v>
      </c>
      <c r="E92" s="19" t="s">
        <v>2</v>
      </c>
      <c r="F92" s="58">
        <v>23</v>
      </c>
      <c r="G92" s="182"/>
      <c r="H92" s="76">
        <v>13.2</v>
      </c>
      <c r="I92" s="101">
        <v>11</v>
      </c>
      <c r="J92" s="52">
        <v>6.37</v>
      </c>
      <c r="K92" s="101">
        <v>11</v>
      </c>
      <c r="L92" s="90">
        <v>52</v>
      </c>
      <c r="M92" s="101">
        <v>11</v>
      </c>
      <c r="O92" s="94"/>
    </row>
    <row r="93" spans="2:15" ht="9.75" customHeight="1">
      <c r="B93" s="97">
        <v>91</v>
      </c>
      <c r="C93" s="43">
        <v>221</v>
      </c>
      <c r="D93" s="11">
        <v>47.3</v>
      </c>
      <c r="E93" s="20">
        <v>22</v>
      </c>
      <c r="F93" s="59" t="s">
        <v>3</v>
      </c>
      <c r="G93" s="183"/>
      <c r="H93" s="76">
        <v>13.4</v>
      </c>
      <c r="I93" s="101">
        <v>10</v>
      </c>
      <c r="J93" s="53">
        <v>6.4</v>
      </c>
      <c r="K93" s="101">
        <v>10</v>
      </c>
      <c r="L93" s="91">
        <v>53</v>
      </c>
      <c r="M93" s="101">
        <v>10</v>
      </c>
      <c r="O93" s="93"/>
    </row>
    <row r="94" spans="2:15" ht="9.75" customHeight="1">
      <c r="B94" s="97">
        <v>92</v>
      </c>
      <c r="C94" s="43">
        <v>222</v>
      </c>
      <c r="D94" s="11">
        <v>47.6</v>
      </c>
      <c r="E94" s="19" t="s">
        <v>2</v>
      </c>
      <c r="F94" s="59">
        <v>24</v>
      </c>
      <c r="G94" s="183"/>
      <c r="H94" s="76">
        <v>13.6</v>
      </c>
      <c r="I94" s="101">
        <v>9</v>
      </c>
      <c r="J94" s="52">
        <v>6.44</v>
      </c>
      <c r="K94" s="101">
        <v>9</v>
      </c>
      <c r="L94" s="90">
        <v>54</v>
      </c>
      <c r="M94" s="101">
        <v>9</v>
      </c>
      <c r="O94" s="94"/>
    </row>
    <row r="95" spans="2:15" ht="9.75" customHeight="1">
      <c r="B95" s="97">
        <v>93</v>
      </c>
      <c r="C95" s="43">
        <v>223</v>
      </c>
      <c r="D95" s="11">
        <v>47.9</v>
      </c>
      <c r="E95" s="19" t="s">
        <v>2</v>
      </c>
      <c r="F95" s="60" t="s">
        <v>3</v>
      </c>
      <c r="G95" s="94"/>
      <c r="H95" s="76">
        <v>13.8</v>
      </c>
      <c r="I95" s="101">
        <v>8</v>
      </c>
      <c r="J95" s="52">
        <v>6.48</v>
      </c>
      <c r="K95" s="101">
        <v>8</v>
      </c>
      <c r="L95" s="90">
        <v>55</v>
      </c>
      <c r="M95" s="101">
        <v>8</v>
      </c>
      <c r="O95" s="94"/>
    </row>
    <row r="96" spans="2:15" ht="9.75" customHeight="1">
      <c r="B96" s="97">
        <v>94</v>
      </c>
      <c r="C96" s="43">
        <v>224</v>
      </c>
      <c r="D96" s="11">
        <v>48.2</v>
      </c>
      <c r="E96" s="20">
        <v>23</v>
      </c>
      <c r="F96" s="59">
        <v>25</v>
      </c>
      <c r="G96" s="183"/>
      <c r="H96" s="84">
        <v>14</v>
      </c>
      <c r="I96" s="101">
        <v>7</v>
      </c>
      <c r="J96" s="52">
        <v>6.52</v>
      </c>
      <c r="K96" s="101">
        <v>7</v>
      </c>
      <c r="L96" s="90">
        <v>56</v>
      </c>
      <c r="M96" s="101">
        <v>7</v>
      </c>
      <c r="O96" s="94"/>
    </row>
    <row r="97" spans="2:15" ht="9.75" customHeight="1">
      <c r="B97" s="97">
        <v>95</v>
      </c>
      <c r="C97" s="43">
        <v>225</v>
      </c>
      <c r="D97" s="11">
        <v>48.5</v>
      </c>
      <c r="E97" s="19" t="s">
        <v>2</v>
      </c>
      <c r="F97" s="59" t="s">
        <v>3</v>
      </c>
      <c r="G97" s="183"/>
      <c r="H97" s="84">
        <v>14.2</v>
      </c>
      <c r="I97" s="101">
        <v>6</v>
      </c>
      <c r="J97" s="52">
        <v>6.56</v>
      </c>
      <c r="K97" s="101">
        <v>6</v>
      </c>
      <c r="L97" s="90">
        <v>57</v>
      </c>
      <c r="M97" s="101">
        <v>6</v>
      </c>
      <c r="O97" s="94"/>
    </row>
    <row r="98" spans="2:15" ht="9.75" customHeight="1">
      <c r="B98" s="97">
        <v>96</v>
      </c>
      <c r="C98" s="43">
        <v>226</v>
      </c>
      <c r="D98" s="11">
        <v>48.8</v>
      </c>
      <c r="E98" s="19" t="s">
        <v>2</v>
      </c>
      <c r="F98" s="59">
        <v>26</v>
      </c>
      <c r="G98" s="183"/>
      <c r="H98" s="76">
        <v>14.5</v>
      </c>
      <c r="I98" s="101">
        <v>5</v>
      </c>
      <c r="J98" s="52">
        <v>7</v>
      </c>
      <c r="K98" s="101">
        <v>5</v>
      </c>
      <c r="L98" s="90">
        <v>58</v>
      </c>
      <c r="M98" s="101">
        <v>5</v>
      </c>
      <c r="O98" s="94"/>
    </row>
    <row r="99" spans="2:15" ht="9.75" customHeight="1">
      <c r="B99" s="97">
        <v>97</v>
      </c>
      <c r="C99" s="43">
        <v>227</v>
      </c>
      <c r="D99" s="11">
        <v>49.1</v>
      </c>
      <c r="E99" s="20">
        <v>24</v>
      </c>
      <c r="F99" s="59" t="s">
        <v>3</v>
      </c>
      <c r="G99" s="183"/>
      <c r="H99" s="76">
        <v>14.8</v>
      </c>
      <c r="I99" s="101">
        <v>4</v>
      </c>
      <c r="J99" s="52">
        <v>7.05</v>
      </c>
      <c r="K99" s="101">
        <v>4</v>
      </c>
      <c r="L99" s="90">
        <v>60</v>
      </c>
      <c r="M99" s="101">
        <v>4</v>
      </c>
      <c r="O99" s="94"/>
    </row>
    <row r="100" spans="2:15" ht="9.75" customHeight="1">
      <c r="B100" s="97">
        <v>98</v>
      </c>
      <c r="C100" s="43">
        <v>228</v>
      </c>
      <c r="D100" s="11">
        <v>49.4</v>
      </c>
      <c r="E100" s="19" t="s">
        <v>2</v>
      </c>
      <c r="F100" s="59">
        <v>27</v>
      </c>
      <c r="G100" s="183"/>
      <c r="H100" s="76">
        <v>15.1</v>
      </c>
      <c r="I100" s="101">
        <v>3</v>
      </c>
      <c r="J100" s="52">
        <v>7.1</v>
      </c>
      <c r="K100" s="101">
        <v>3</v>
      </c>
      <c r="L100" s="90">
        <v>62</v>
      </c>
      <c r="M100" s="101">
        <v>3</v>
      </c>
      <c r="O100" s="94"/>
    </row>
    <row r="101" spans="2:15" ht="9.75" customHeight="1">
      <c r="B101" s="97">
        <v>99</v>
      </c>
      <c r="C101" s="43">
        <v>229</v>
      </c>
      <c r="D101" s="11">
        <v>49.7</v>
      </c>
      <c r="E101" s="19" t="s">
        <v>2</v>
      </c>
      <c r="F101" s="60" t="s">
        <v>3</v>
      </c>
      <c r="G101" s="94"/>
      <c r="H101" s="76">
        <v>15.5</v>
      </c>
      <c r="I101" s="101">
        <v>2</v>
      </c>
      <c r="J101" s="52">
        <v>7.2</v>
      </c>
      <c r="K101" s="101">
        <v>2</v>
      </c>
      <c r="L101" s="90">
        <v>65</v>
      </c>
      <c r="M101" s="101">
        <v>2</v>
      </c>
      <c r="O101" s="94"/>
    </row>
    <row r="102" spans="2:15" ht="9.75" customHeight="1" thickBot="1">
      <c r="B102" s="98">
        <v>100</v>
      </c>
      <c r="C102" s="71">
        <v>230</v>
      </c>
      <c r="D102" s="46">
        <v>50</v>
      </c>
      <c r="E102" s="62">
        <v>25</v>
      </c>
      <c r="F102" s="63">
        <v>28</v>
      </c>
      <c r="G102" s="182"/>
      <c r="H102" s="79">
        <v>16</v>
      </c>
      <c r="I102" s="102">
        <v>1</v>
      </c>
      <c r="J102" s="81">
        <v>7.4</v>
      </c>
      <c r="K102" s="102">
        <v>1</v>
      </c>
      <c r="L102" s="92">
        <v>70</v>
      </c>
      <c r="M102" s="102">
        <v>1</v>
      </c>
      <c r="O102" s="9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M102"/>
  <sheetViews>
    <sheetView zoomScale="140" zoomScaleNormal="140" zoomScalePageLayoutView="0" workbookViewId="0" topLeftCell="A28">
      <selection activeCell="H71" sqref="H71"/>
    </sheetView>
  </sheetViews>
  <sheetFormatPr defaultColWidth="9.00390625" defaultRowHeight="12.75"/>
  <cols>
    <col min="1" max="1" width="3.625" style="0" customWidth="1"/>
    <col min="2" max="2" width="3.00390625" style="0" customWidth="1"/>
    <col min="9" max="9" width="3.25390625" style="0" customWidth="1"/>
    <col min="11" max="11" width="3.25390625" style="0" customWidth="1"/>
    <col min="13" max="13" width="3.25390625" style="0" customWidth="1"/>
  </cols>
  <sheetData>
    <row r="1" ht="13.5" thickBot="1"/>
    <row r="2" spans="2:13" ht="17.25" thickBot="1">
      <c r="B2" s="119" t="s">
        <v>0</v>
      </c>
      <c r="C2" s="56" t="s">
        <v>12</v>
      </c>
      <c r="D2" s="56" t="s">
        <v>8</v>
      </c>
      <c r="E2" s="56" t="s">
        <v>5</v>
      </c>
      <c r="F2" s="57" t="s">
        <v>4</v>
      </c>
      <c r="G2" s="1"/>
      <c r="H2" s="80" t="s">
        <v>6</v>
      </c>
      <c r="I2" s="128" t="s">
        <v>0</v>
      </c>
      <c r="J2" s="132" t="s">
        <v>19</v>
      </c>
      <c r="K2" s="99" t="s">
        <v>0</v>
      </c>
      <c r="L2" s="136" t="s">
        <v>20</v>
      </c>
      <c r="M2" s="128" t="s">
        <v>0</v>
      </c>
    </row>
    <row r="3" spans="2:13" ht="9.75" customHeight="1">
      <c r="B3" s="107">
        <v>1</v>
      </c>
      <c r="C3" s="51">
        <v>50</v>
      </c>
      <c r="D3" s="11">
        <v>1</v>
      </c>
      <c r="E3" s="118">
        <v>-5</v>
      </c>
      <c r="F3" s="120" t="s">
        <v>2</v>
      </c>
      <c r="G3" s="4"/>
      <c r="H3" s="75">
        <v>8.2</v>
      </c>
      <c r="I3" s="100">
        <v>100</v>
      </c>
      <c r="J3" s="133">
        <v>5.1</v>
      </c>
      <c r="K3" s="135">
        <v>100</v>
      </c>
      <c r="L3" s="75">
        <v>31</v>
      </c>
      <c r="M3" s="100">
        <v>100</v>
      </c>
    </row>
    <row r="4" spans="2:13" ht="9.75" customHeight="1">
      <c r="B4" s="107">
        <v>2</v>
      </c>
      <c r="C4" s="82">
        <v>56</v>
      </c>
      <c r="D4" s="11">
        <v>2</v>
      </c>
      <c r="E4" s="115">
        <v>-4</v>
      </c>
      <c r="F4" s="120" t="s">
        <v>2</v>
      </c>
      <c r="G4" s="4"/>
      <c r="H4" s="76" t="s">
        <v>1</v>
      </c>
      <c r="I4" s="101">
        <v>99</v>
      </c>
      <c r="J4" s="73">
        <v>5.11</v>
      </c>
      <c r="K4" s="111">
        <v>99</v>
      </c>
      <c r="L4" s="76">
        <v>31.2</v>
      </c>
      <c r="M4" s="101">
        <v>99</v>
      </c>
    </row>
    <row r="5" spans="2:13" ht="9.75" customHeight="1">
      <c r="B5" s="107">
        <v>3</v>
      </c>
      <c r="C5" s="51">
        <v>61</v>
      </c>
      <c r="D5" s="11">
        <v>3</v>
      </c>
      <c r="E5" s="47" t="s">
        <v>2</v>
      </c>
      <c r="F5" s="121">
        <v>1</v>
      </c>
      <c r="G5" s="4"/>
      <c r="H5" s="76" t="s">
        <v>1</v>
      </c>
      <c r="I5" s="101">
        <v>98</v>
      </c>
      <c r="J5" s="73">
        <v>5.12</v>
      </c>
      <c r="K5" s="111">
        <v>98</v>
      </c>
      <c r="L5" s="77">
        <v>31.4</v>
      </c>
      <c r="M5" s="101">
        <v>98</v>
      </c>
    </row>
    <row r="6" spans="2:13" ht="9.75" customHeight="1">
      <c r="B6" s="107">
        <v>4</v>
      </c>
      <c r="C6" s="51">
        <v>66</v>
      </c>
      <c r="D6" s="11">
        <v>4</v>
      </c>
      <c r="E6" s="115">
        <v>-3</v>
      </c>
      <c r="F6" s="120" t="s">
        <v>2</v>
      </c>
      <c r="G6" s="4"/>
      <c r="H6" s="76">
        <v>8.3</v>
      </c>
      <c r="I6" s="101">
        <v>97</v>
      </c>
      <c r="J6" s="134">
        <v>5.13</v>
      </c>
      <c r="K6" s="111">
        <v>97</v>
      </c>
      <c r="L6" s="76">
        <v>31.6</v>
      </c>
      <c r="M6" s="101">
        <v>97</v>
      </c>
    </row>
    <row r="7" spans="2:13" ht="9.75" customHeight="1">
      <c r="B7" s="107">
        <v>5</v>
      </c>
      <c r="C7" s="51">
        <v>70</v>
      </c>
      <c r="D7" s="11">
        <v>5</v>
      </c>
      <c r="E7" s="47" t="s">
        <v>2</v>
      </c>
      <c r="F7" s="120" t="s">
        <v>2</v>
      </c>
      <c r="G7" s="4"/>
      <c r="H7" s="76" t="s">
        <v>1</v>
      </c>
      <c r="I7" s="101">
        <v>96</v>
      </c>
      <c r="J7" s="73">
        <v>5.14</v>
      </c>
      <c r="K7" s="111">
        <v>96</v>
      </c>
      <c r="L7" s="77">
        <v>31.8</v>
      </c>
      <c r="M7" s="101">
        <v>96</v>
      </c>
    </row>
    <row r="8" spans="2:13" ht="9.75" customHeight="1">
      <c r="B8" s="107">
        <v>6</v>
      </c>
      <c r="C8" s="51">
        <v>74</v>
      </c>
      <c r="D8" s="11">
        <v>6</v>
      </c>
      <c r="E8" s="115">
        <v>-2</v>
      </c>
      <c r="F8" s="121">
        <v>2</v>
      </c>
      <c r="G8" s="5"/>
      <c r="H8" s="76" t="s">
        <v>1</v>
      </c>
      <c r="I8" s="101">
        <v>95</v>
      </c>
      <c r="J8" s="73">
        <v>5.15</v>
      </c>
      <c r="K8" s="111">
        <v>95</v>
      </c>
      <c r="L8" s="76">
        <v>32</v>
      </c>
      <c r="M8" s="101">
        <v>95</v>
      </c>
    </row>
    <row r="9" spans="2:13" ht="9.75" customHeight="1">
      <c r="B9" s="107">
        <v>7</v>
      </c>
      <c r="C9" s="51">
        <v>78</v>
      </c>
      <c r="D9" s="11">
        <v>6.8</v>
      </c>
      <c r="E9" s="47" t="s">
        <v>2</v>
      </c>
      <c r="F9" s="120" t="s">
        <v>2</v>
      </c>
      <c r="G9" s="4"/>
      <c r="H9" s="76">
        <v>8.4</v>
      </c>
      <c r="I9" s="101">
        <v>94</v>
      </c>
      <c r="J9" s="73">
        <v>5.16</v>
      </c>
      <c r="K9" s="111">
        <v>94</v>
      </c>
      <c r="L9" s="77">
        <v>32.2</v>
      </c>
      <c r="M9" s="101">
        <v>94</v>
      </c>
    </row>
    <row r="10" spans="2:13" ht="9.75" customHeight="1">
      <c r="B10" s="107">
        <v>8</v>
      </c>
      <c r="C10" s="51">
        <v>82</v>
      </c>
      <c r="D10" s="11">
        <v>7.6</v>
      </c>
      <c r="E10" s="115">
        <v>-1</v>
      </c>
      <c r="F10" s="120" t="s">
        <v>2</v>
      </c>
      <c r="G10" s="4"/>
      <c r="H10" s="76" t="s">
        <v>1</v>
      </c>
      <c r="I10" s="101">
        <v>93</v>
      </c>
      <c r="J10" s="73">
        <v>5.17</v>
      </c>
      <c r="K10" s="111">
        <v>93</v>
      </c>
      <c r="L10" s="76">
        <v>32.4</v>
      </c>
      <c r="M10" s="101">
        <v>93</v>
      </c>
    </row>
    <row r="11" spans="2:13" ht="9.75" customHeight="1">
      <c r="B11" s="107">
        <v>9</v>
      </c>
      <c r="C11" s="51">
        <v>86</v>
      </c>
      <c r="D11" s="11">
        <v>8.3</v>
      </c>
      <c r="E11" s="47" t="s">
        <v>2</v>
      </c>
      <c r="F11" s="121">
        <v>3</v>
      </c>
      <c r="G11" s="4"/>
      <c r="H11" s="76" t="s">
        <v>1</v>
      </c>
      <c r="I11" s="101">
        <v>92</v>
      </c>
      <c r="J11" s="73">
        <v>5.18</v>
      </c>
      <c r="K11" s="111">
        <v>92</v>
      </c>
      <c r="L11" s="77">
        <v>32.6</v>
      </c>
      <c r="M11" s="101">
        <v>92</v>
      </c>
    </row>
    <row r="12" spans="2:13" ht="9.75" customHeight="1">
      <c r="B12" s="107">
        <v>10</v>
      </c>
      <c r="C12" s="50">
        <v>90</v>
      </c>
      <c r="D12" s="45">
        <v>9</v>
      </c>
      <c r="E12" s="116">
        <v>0</v>
      </c>
      <c r="F12" s="120" t="s">
        <v>2</v>
      </c>
      <c r="G12" s="4"/>
      <c r="H12" s="76">
        <v>8.5</v>
      </c>
      <c r="I12" s="101">
        <v>91</v>
      </c>
      <c r="J12" s="134">
        <v>5.19</v>
      </c>
      <c r="K12" s="111">
        <v>91</v>
      </c>
      <c r="L12" s="76">
        <v>32.8</v>
      </c>
      <c r="M12" s="101">
        <v>91</v>
      </c>
    </row>
    <row r="13" spans="2:13" ht="9.75" customHeight="1">
      <c r="B13" s="107">
        <v>11</v>
      </c>
      <c r="C13" s="51">
        <v>93</v>
      </c>
      <c r="D13" s="11">
        <v>9.5</v>
      </c>
      <c r="E13" s="47" t="s">
        <v>2</v>
      </c>
      <c r="F13" s="120" t="s">
        <v>2</v>
      </c>
      <c r="G13" s="4"/>
      <c r="H13" s="77" t="s">
        <v>1</v>
      </c>
      <c r="I13" s="101">
        <v>90</v>
      </c>
      <c r="J13" s="73">
        <v>5.2</v>
      </c>
      <c r="K13" s="111">
        <v>90</v>
      </c>
      <c r="L13" s="77">
        <v>33</v>
      </c>
      <c r="M13" s="101">
        <v>90</v>
      </c>
    </row>
    <row r="14" spans="2:13" ht="9.75" customHeight="1">
      <c r="B14" s="107">
        <v>12</v>
      </c>
      <c r="C14" s="51">
        <v>96</v>
      </c>
      <c r="D14" s="11">
        <v>10</v>
      </c>
      <c r="E14" s="115">
        <v>1</v>
      </c>
      <c r="F14" s="121">
        <v>4</v>
      </c>
      <c r="G14" s="4"/>
      <c r="H14" s="76" t="s">
        <v>1</v>
      </c>
      <c r="I14" s="101">
        <v>89</v>
      </c>
      <c r="J14" s="73">
        <v>5.22</v>
      </c>
      <c r="K14" s="111">
        <v>89</v>
      </c>
      <c r="L14" s="76">
        <v>33.2</v>
      </c>
      <c r="M14" s="101">
        <v>89</v>
      </c>
    </row>
    <row r="15" spans="2:13" ht="9.75" customHeight="1">
      <c r="B15" s="107">
        <v>13</v>
      </c>
      <c r="C15" s="51">
        <v>99</v>
      </c>
      <c r="D15" s="11">
        <v>10.5</v>
      </c>
      <c r="E15" s="114"/>
      <c r="F15" s="120" t="s">
        <v>2</v>
      </c>
      <c r="G15" s="4"/>
      <c r="H15" s="76">
        <v>8.6</v>
      </c>
      <c r="I15" s="101">
        <v>88</v>
      </c>
      <c r="J15" s="73">
        <v>5.24</v>
      </c>
      <c r="K15" s="111">
        <v>88</v>
      </c>
      <c r="L15" s="76">
        <v>33.5</v>
      </c>
      <c r="M15" s="101">
        <v>88</v>
      </c>
    </row>
    <row r="16" spans="2:13" ht="9.75" customHeight="1">
      <c r="B16" s="107">
        <v>14</v>
      </c>
      <c r="C16" s="51">
        <v>102</v>
      </c>
      <c r="D16" s="11">
        <v>11</v>
      </c>
      <c r="E16" s="115">
        <v>2</v>
      </c>
      <c r="F16" s="120" t="s">
        <v>2</v>
      </c>
      <c r="G16" s="4"/>
      <c r="H16" s="76" t="s">
        <v>1</v>
      </c>
      <c r="I16" s="101">
        <v>87</v>
      </c>
      <c r="J16" s="73">
        <v>5.26</v>
      </c>
      <c r="K16" s="111">
        <v>87</v>
      </c>
      <c r="L16" s="76">
        <v>33.8</v>
      </c>
      <c r="M16" s="101">
        <v>87</v>
      </c>
    </row>
    <row r="17" spans="2:13" ht="9.75" customHeight="1">
      <c r="B17" s="107">
        <v>15</v>
      </c>
      <c r="C17" s="51">
        <v>105</v>
      </c>
      <c r="D17" s="11">
        <v>11.5</v>
      </c>
      <c r="E17" s="114"/>
      <c r="F17" s="121">
        <v>5</v>
      </c>
      <c r="G17" s="4"/>
      <c r="H17" s="76" t="s">
        <v>1</v>
      </c>
      <c r="I17" s="101">
        <v>86</v>
      </c>
      <c r="J17" s="73">
        <v>5.28</v>
      </c>
      <c r="K17" s="111">
        <v>86</v>
      </c>
      <c r="L17" s="76">
        <v>34.1</v>
      </c>
      <c r="M17" s="101">
        <v>86</v>
      </c>
    </row>
    <row r="18" spans="2:13" ht="9.75" customHeight="1">
      <c r="B18" s="107">
        <v>16</v>
      </c>
      <c r="C18" s="51">
        <v>108</v>
      </c>
      <c r="D18" s="11">
        <v>12</v>
      </c>
      <c r="E18" s="115">
        <v>3</v>
      </c>
      <c r="F18" s="120" t="s">
        <v>2</v>
      </c>
      <c r="G18" s="4"/>
      <c r="H18" s="76">
        <v>8.7</v>
      </c>
      <c r="I18" s="101">
        <v>85</v>
      </c>
      <c r="J18" s="73">
        <v>5.3</v>
      </c>
      <c r="K18" s="111">
        <v>85</v>
      </c>
      <c r="L18" s="76">
        <v>34.4</v>
      </c>
      <c r="M18" s="101">
        <v>85</v>
      </c>
    </row>
    <row r="19" spans="2:13" ht="9.75" customHeight="1">
      <c r="B19" s="107">
        <v>17</v>
      </c>
      <c r="C19" s="51">
        <v>111</v>
      </c>
      <c r="D19" s="11">
        <v>12.5</v>
      </c>
      <c r="E19" s="47" t="s">
        <v>2</v>
      </c>
      <c r="F19" s="120" t="s">
        <v>2</v>
      </c>
      <c r="G19" s="4"/>
      <c r="H19" s="76" t="s">
        <v>1</v>
      </c>
      <c r="I19" s="101">
        <v>84</v>
      </c>
      <c r="J19" s="73">
        <v>5.32</v>
      </c>
      <c r="K19" s="111">
        <v>84</v>
      </c>
      <c r="L19" s="76">
        <v>34.7</v>
      </c>
      <c r="M19" s="101">
        <v>84</v>
      </c>
    </row>
    <row r="20" spans="2:13" ht="9.75" customHeight="1">
      <c r="B20" s="107">
        <v>18</v>
      </c>
      <c r="C20" s="51">
        <v>114</v>
      </c>
      <c r="D20" s="11">
        <v>13</v>
      </c>
      <c r="E20" s="115">
        <v>4</v>
      </c>
      <c r="F20" s="121">
        <v>6</v>
      </c>
      <c r="G20" s="4"/>
      <c r="H20" s="76" t="s">
        <v>1</v>
      </c>
      <c r="I20" s="101">
        <v>83</v>
      </c>
      <c r="J20" s="73">
        <v>5.34</v>
      </c>
      <c r="K20" s="111">
        <v>83</v>
      </c>
      <c r="L20" s="76">
        <v>35</v>
      </c>
      <c r="M20" s="101">
        <v>83</v>
      </c>
    </row>
    <row r="21" spans="2:13" ht="9.75" customHeight="1">
      <c r="B21" s="107">
        <v>19</v>
      </c>
      <c r="C21" s="51">
        <v>117</v>
      </c>
      <c r="D21" s="11">
        <v>13.5</v>
      </c>
      <c r="E21" s="47" t="s">
        <v>2</v>
      </c>
      <c r="F21" s="120" t="s">
        <v>2</v>
      </c>
      <c r="G21" s="4"/>
      <c r="H21" s="76">
        <v>8.8</v>
      </c>
      <c r="I21" s="101">
        <v>82</v>
      </c>
      <c r="J21" s="73">
        <v>5.36</v>
      </c>
      <c r="K21" s="111">
        <v>82</v>
      </c>
      <c r="L21" s="76">
        <v>35.4</v>
      </c>
      <c r="M21" s="101">
        <v>82</v>
      </c>
    </row>
    <row r="22" spans="2:13" ht="9.75" customHeight="1">
      <c r="B22" s="107">
        <v>20</v>
      </c>
      <c r="C22" s="50">
        <v>120</v>
      </c>
      <c r="D22" s="45">
        <v>14</v>
      </c>
      <c r="E22" s="116">
        <v>5</v>
      </c>
      <c r="F22" s="120" t="s">
        <v>2</v>
      </c>
      <c r="G22" s="4"/>
      <c r="H22" s="76" t="s">
        <v>1</v>
      </c>
      <c r="I22" s="101">
        <v>81</v>
      </c>
      <c r="J22" s="73">
        <v>5.38</v>
      </c>
      <c r="K22" s="111">
        <v>81</v>
      </c>
      <c r="L22" s="76">
        <v>35.8</v>
      </c>
      <c r="M22" s="101">
        <v>81</v>
      </c>
    </row>
    <row r="23" spans="2:13" ht="9.75" customHeight="1">
      <c r="B23" s="107">
        <v>21</v>
      </c>
      <c r="C23" s="51">
        <v>122</v>
      </c>
      <c r="D23" s="11">
        <v>14.5</v>
      </c>
      <c r="E23" s="47" t="s">
        <v>2</v>
      </c>
      <c r="F23" s="121">
        <v>7</v>
      </c>
      <c r="G23" s="4"/>
      <c r="H23" s="77" t="s">
        <v>1</v>
      </c>
      <c r="I23" s="101">
        <v>80</v>
      </c>
      <c r="J23" s="134">
        <v>5.4</v>
      </c>
      <c r="K23" s="111">
        <v>80</v>
      </c>
      <c r="L23" s="76">
        <v>36.2</v>
      </c>
      <c r="M23" s="101">
        <v>80</v>
      </c>
    </row>
    <row r="24" spans="2:13" ht="9.75" customHeight="1">
      <c r="B24" s="107">
        <v>22</v>
      </c>
      <c r="C24" s="51">
        <v>124</v>
      </c>
      <c r="D24" s="11">
        <v>15</v>
      </c>
      <c r="E24" s="115">
        <v>6</v>
      </c>
      <c r="F24" s="120" t="s">
        <v>2</v>
      </c>
      <c r="G24" s="4"/>
      <c r="H24" s="76">
        <v>8.9</v>
      </c>
      <c r="I24" s="101">
        <v>79</v>
      </c>
      <c r="J24" s="73">
        <v>5.42</v>
      </c>
      <c r="K24" s="111">
        <v>79</v>
      </c>
      <c r="L24" s="76">
        <v>36.6</v>
      </c>
      <c r="M24" s="101">
        <v>79</v>
      </c>
    </row>
    <row r="25" spans="2:13" ht="9.75" customHeight="1">
      <c r="B25" s="107">
        <v>23</v>
      </c>
      <c r="C25" s="51">
        <v>126</v>
      </c>
      <c r="D25" s="11">
        <v>15.5</v>
      </c>
      <c r="E25" s="47" t="s">
        <v>2</v>
      </c>
      <c r="F25" s="120" t="s">
        <v>2</v>
      </c>
      <c r="G25" s="4"/>
      <c r="H25" s="76" t="s">
        <v>1</v>
      </c>
      <c r="I25" s="101">
        <v>78</v>
      </c>
      <c r="J25" s="73">
        <v>5.44</v>
      </c>
      <c r="K25" s="111">
        <v>78</v>
      </c>
      <c r="L25" s="76">
        <v>37</v>
      </c>
      <c r="M25" s="101">
        <v>78</v>
      </c>
    </row>
    <row r="26" spans="2:13" ht="9.75" customHeight="1">
      <c r="B26" s="107">
        <v>24</v>
      </c>
      <c r="C26" s="51">
        <v>128</v>
      </c>
      <c r="D26" s="11">
        <v>16</v>
      </c>
      <c r="E26" s="115">
        <v>7</v>
      </c>
      <c r="F26" s="121">
        <v>8</v>
      </c>
      <c r="G26" s="4"/>
      <c r="H26" s="76" t="s">
        <v>1</v>
      </c>
      <c r="I26" s="101">
        <v>77</v>
      </c>
      <c r="J26" s="73">
        <v>5.46</v>
      </c>
      <c r="K26" s="111">
        <v>77</v>
      </c>
      <c r="L26" s="76">
        <v>37.5</v>
      </c>
      <c r="M26" s="101">
        <v>77</v>
      </c>
    </row>
    <row r="27" spans="2:13" ht="9.75" customHeight="1">
      <c r="B27" s="107">
        <v>25</v>
      </c>
      <c r="C27" s="51">
        <v>130</v>
      </c>
      <c r="D27" s="11">
        <v>16.5</v>
      </c>
      <c r="E27" s="47" t="s">
        <v>2</v>
      </c>
      <c r="F27" s="120" t="s">
        <v>2</v>
      </c>
      <c r="G27" s="4"/>
      <c r="H27" s="76">
        <v>9</v>
      </c>
      <c r="I27" s="101">
        <v>76</v>
      </c>
      <c r="J27" s="73">
        <v>5.48</v>
      </c>
      <c r="K27" s="111">
        <v>76</v>
      </c>
      <c r="L27" s="76">
        <v>38</v>
      </c>
      <c r="M27" s="101">
        <v>76</v>
      </c>
    </row>
    <row r="28" spans="2:13" ht="9.75" customHeight="1">
      <c r="B28" s="107">
        <v>26</v>
      </c>
      <c r="C28" s="51">
        <v>132</v>
      </c>
      <c r="D28" s="11">
        <v>17</v>
      </c>
      <c r="E28" s="115">
        <v>8</v>
      </c>
      <c r="F28" s="120" t="s">
        <v>2</v>
      </c>
      <c r="G28" s="4"/>
      <c r="H28" s="76" t="s">
        <v>1</v>
      </c>
      <c r="I28" s="101">
        <v>75</v>
      </c>
      <c r="J28" s="73">
        <v>5.5</v>
      </c>
      <c r="K28" s="111">
        <v>75</v>
      </c>
      <c r="L28" s="76">
        <v>38.5</v>
      </c>
      <c r="M28" s="101">
        <v>75</v>
      </c>
    </row>
    <row r="29" spans="2:13" ht="9.75" customHeight="1">
      <c r="B29" s="107">
        <v>27</v>
      </c>
      <c r="C29" s="51">
        <v>134</v>
      </c>
      <c r="D29" s="11">
        <v>17.5</v>
      </c>
      <c r="E29" s="47" t="s">
        <v>2</v>
      </c>
      <c r="F29" s="121">
        <v>9</v>
      </c>
      <c r="G29" s="4"/>
      <c r="H29" s="76" t="s">
        <v>1</v>
      </c>
      <c r="I29" s="101">
        <v>74</v>
      </c>
      <c r="J29" s="73">
        <v>5.52</v>
      </c>
      <c r="K29" s="111">
        <v>74</v>
      </c>
      <c r="L29" s="76">
        <v>39</v>
      </c>
      <c r="M29" s="101">
        <v>74</v>
      </c>
    </row>
    <row r="30" spans="2:13" ht="9.75" customHeight="1">
      <c r="B30" s="107">
        <v>28</v>
      </c>
      <c r="C30" s="51">
        <v>136</v>
      </c>
      <c r="D30" s="11">
        <v>18</v>
      </c>
      <c r="E30" s="115">
        <v>9</v>
      </c>
      <c r="F30" s="120" t="s">
        <v>2</v>
      </c>
      <c r="G30" s="4"/>
      <c r="H30" s="76">
        <v>9.1</v>
      </c>
      <c r="I30" s="101">
        <v>73</v>
      </c>
      <c r="J30" s="73">
        <v>5.54</v>
      </c>
      <c r="K30" s="111">
        <v>73</v>
      </c>
      <c r="L30" s="76">
        <v>39.5</v>
      </c>
      <c r="M30" s="101">
        <v>73</v>
      </c>
    </row>
    <row r="31" spans="2:13" ht="9.75" customHeight="1">
      <c r="B31" s="107">
        <v>29</v>
      </c>
      <c r="C31" s="51">
        <v>138</v>
      </c>
      <c r="D31" s="11">
        <v>18.5</v>
      </c>
      <c r="E31" s="47" t="s">
        <v>2</v>
      </c>
      <c r="F31" s="120" t="s">
        <v>2</v>
      </c>
      <c r="G31" s="4"/>
      <c r="H31" s="76" t="s">
        <v>1</v>
      </c>
      <c r="I31" s="101">
        <v>72</v>
      </c>
      <c r="J31" s="73">
        <v>5.56</v>
      </c>
      <c r="K31" s="111">
        <v>72</v>
      </c>
      <c r="L31" s="76">
        <v>40</v>
      </c>
      <c r="M31" s="101">
        <v>72</v>
      </c>
    </row>
    <row r="32" spans="2:13" ht="9.75" customHeight="1">
      <c r="B32" s="107">
        <v>30</v>
      </c>
      <c r="C32" s="50">
        <v>140</v>
      </c>
      <c r="D32" s="45">
        <v>19</v>
      </c>
      <c r="E32" s="116">
        <v>10</v>
      </c>
      <c r="F32" s="122">
        <v>10</v>
      </c>
      <c r="G32" s="4"/>
      <c r="H32" s="76" t="s">
        <v>1</v>
      </c>
      <c r="I32" s="101">
        <v>71</v>
      </c>
      <c r="J32" s="73">
        <v>5.58</v>
      </c>
      <c r="K32" s="111">
        <v>71</v>
      </c>
      <c r="L32" s="76">
        <v>40.5</v>
      </c>
      <c r="M32" s="101">
        <v>71</v>
      </c>
    </row>
    <row r="33" spans="2:13" ht="9.75" customHeight="1">
      <c r="B33" s="107">
        <v>31</v>
      </c>
      <c r="C33" s="51">
        <v>142</v>
      </c>
      <c r="D33" s="11">
        <v>19.5</v>
      </c>
      <c r="E33" s="47" t="s">
        <v>2</v>
      </c>
      <c r="F33" s="120" t="s">
        <v>2</v>
      </c>
      <c r="G33" s="4"/>
      <c r="H33" s="77">
        <v>9.2</v>
      </c>
      <c r="I33" s="101">
        <v>70</v>
      </c>
      <c r="J33" s="134">
        <v>6</v>
      </c>
      <c r="K33" s="111">
        <v>70</v>
      </c>
      <c r="L33" s="76">
        <v>41</v>
      </c>
      <c r="M33" s="101">
        <v>70</v>
      </c>
    </row>
    <row r="34" spans="2:13" ht="9.75" customHeight="1">
      <c r="B34" s="107">
        <v>32</v>
      </c>
      <c r="C34" s="51">
        <v>144</v>
      </c>
      <c r="D34" s="11">
        <v>20</v>
      </c>
      <c r="E34" s="115">
        <v>11</v>
      </c>
      <c r="F34" s="123">
        <v>11</v>
      </c>
      <c r="G34" s="4"/>
      <c r="H34" s="76" t="s">
        <v>1</v>
      </c>
      <c r="I34" s="101">
        <v>69</v>
      </c>
      <c r="J34" s="73">
        <v>6.02</v>
      </c>
      <c r="K34" s="111">
        <v>69</v>
      </c>
      <c r="L34" s="76">
        <v>41.5</v>
      </c>
      <c r="M34" s="101">
        <v>69</v>
      </c>
    </row>
    <row r="35" spans="2:13" ht="9.75" customHeight="1">
      <c r="B35" s="107">
        <v>33</v>
      </c>
      <c r="C35" s="51">
        <v>146</v>
      </c>
      <c r="D35" s="11">
        <v>20.5</v>
      </c>
      <c r="E35" s="47" t="s">
        <v>2</v>
      </c>
      <c r="F35" s="120" t="s">
        <v>2</v>
      </c>
      <c r="G35" s="4"/>
      <c r="H35" s="76" t="s">
        <v>1</v>
      </c>
      <c r="I35" s="101">
        <v>68</v>
      </c>
      <c r="J35" s="73">
        <v>6.04</v>
      </c>
      <c r="K35" s="111">
        <v>68</v>
      </c>
      <c r="L35" s="76">
        <v>42</v>
      </c>
      <c r="M35" s="101">
        <v>68</v>
      </c>
    </row>
    <row r="36" spans="2:13" ht="9.75" customHeight="1">
      <c r="B36" s="107">
        <v>34</v>
      </c>
      <c r="C36" s="51">
        <v>148</v>
      </c>
      <c r="D36" s="11">
        <v>21</v>
      </c>
      <c r="E36" s="115">
        <v>12</v>
      </c>
      <c r="F36" s="121">
        <v>12</v>
      </c>
      <c r="G36" s="4"/>
      <c r="H36" s="76">
        <v>9.3</v>
      </c>
      <c r="I36" s="101">
        <v>67</v>
      </c>
      <c r="J36" s="73">
        <v>6.06</v>
      </c>
      <c r="K36" s="111">
        <v>67</v>
      </c>
      <c r="L36" s="76">
        <v>42.5</v>
      </c>
      <c r="M36" s="101">
        <v>67</v>
      </c>
    </row>
    <row r="37" spans="2:13" ht="9.75" customHeight="1">
      <c r="B37" s="107">
        <v>35</v>
      </c>
      <c r="C37" s="51">
        <v>150</v>
      </c>
      <c r="D37" s="11">
        <v>21.5</v>
      </c>
      <c r="E37" s="47" t="s">
        <v>2</v>
      </c>
      <c r="F37" s="120" t="s">
        <v>2</v>
      </c>
      <c r="G37" s="4"/>
      <c r="H37" s="76" t="s">
        <v>1</v>
      </c>
      <c r="I37" s="101">
        <v>66</v>
      </c>
      <c r="J37" s="73">
        <v>6.08</v>
      </c>
      <c r="K37" s="111">
        <v>66</v>
      </c>
      <c r="L37" s="76">
        <v>43</v>
      </c>
      <c r="M37" s="101">
        <v>66</v>
      </c>
    </row>
    <row r="38" spans="2:13" ht="9.75" customHeight="1">
      <c r="B38" s="107">
        <v>36</v>
      </c>
      <c r="C38" s="51">
        <v>152</v>
      </c>
      <c r="D38" s="11">
        <v>22</v>
      </c>
      <c r="E38" s="115">
        <v>13</v>
      </c>
      <c r="F38" s="121">
        <v>13</v>
      </c>
      <c r="G38" s="4"/>
      <c r="H38" s="76" t="s">
        <v>1</v>
      </c>
      <c r="I38" s="101">
        <v>65</v>
      </c>
      <c r="J38" s="73">
        <v>6.1</v>
      </c>
      <c r="K38" s="111">
        <v>65</v>
      </c>
      <c r="L38" s="76">
        <v>43.5</v>
      </c>
      <c r="M38" s="101">
        <v>65</v>
      </c>
    </row>
    <row r="39" spans="2:13" ht="9.75" customHeight="1">
      <c r="B39" s="107">
        <v>37</v>
      </c>
      <c r="C39" s="51">
        <v>154</v>
      </c>
      <c r="D39" s="11">
        <v>22.5</v>
      </c>
      <c r="E39" s="47" t="s">
        <v>2</v>
      </c>
      <c r="F39" s="120" t="s">
        <v>2</v>
      </c>
      <c r="G39" s="4"/>
      <c r="H39" s="76">
        <v>9.4</v>
      </c>
      <c r="I39" s="101">
        <v>64</v>
      </c>
      <c r="J39" s="73">
        <v>6.12</v>
      </c>
      <c r="K39" s="111">
        <v>64</v>
      </c>
      <c r="L39" s="76">
        <v>44</v>
      </c>
      <c r="M39" s="101">
        <v>64</v>
      </c>
    </row>
    <row r="40" spans="2:13" ht="9.75" customHeight="1">
      <c r="B40" s="107">
        <v>38</v>
      </c>
      <c r="C40" s="51">
        <v>156</v>
      </c>
      <c r="D40" s="11">
        <v>23</v>
      </c>
      <c r="E40" s="115">
        <v>14</v>
      </c>
      <c r="F40" s="124">
        <v>14</v>
      </c>
      <c r="G40" s="4"/>
      <c r="H40" s="76" t="s">
        <v>1</v>
      </c>
      <c r="I40" s="101">
        <v>63</v>
      </c>
      <c r="J40" s="73">
        <v>6.14</v>
      </c>
      <c r="K40" s="111">
        <v>63</v>
      </c>
      <c r="L40" s="76">
        <v>44.6</v>
      </c>
      <c r="M40" s="101">
        <v>63</v>
      </c>
    </row>
    <row r="41" spans="2:13" ht="9.75" customHeight="1">
      <c r="B41" s="107">
        <v>39</v>
      </c>
      <c r="C41" s="51">
        <v>158</v>
      </c>
      <c r="D41" s="11">
        <v>23.5</v>
      </c>
      <c r="E41" s="47" t="s">
        <v>2</v>
      </c>
      <c r="F41" s="120" t="s">
        <v>2</v>
      </c>
      <c r="G41" s="4"/>
      <c r="H41" s="76" t="s">
        <v>3</v>
      </c>
      <c r="I41" s="101">
        <v>62</v>
      </c>
      <c r="J41" s="73">
        <v>6.16</v>
      </c>
      <c r="K41" s="111">
        <v>62</v>
      </c>
      <c r="L41" s="76">
        <v>45.2</v>
      </c>
      <c r="M41" s="101">
        <v>62</v>
      </c>
    </row>
    <row r="42" spans="2:13" ht="9.75" customHeight="1">
      <c r="B42" s="107">
        <v>40</v>
      </c>
      <c r="C42" s="50">
        <v>160</v>
      </c>
      <c r="D42" s="45">
        <v>24</v>
      </c>
      <c r="E42" s="116">
        <v>15</v>
      </c>
      <c r="F42" s="122">
        <v>15</v>
      </c>
      <c r="G42" s="4"/>
      <c r="H42" s="76">
        <v>9.5</v>
      </c>
      <c r="I42" s="101">
        <v>61</v>
      </c>
      <c r="J42" s="73">
        <v>6.18</v>
      </c>
      <c r="K42" s="111">
        <v>61</v>
      </c>
      <c r="L42" s="76">
        <v>45.8</v>
      </c>
      <c r="M42" s="101">
        <v>61</v>
      </c>
    </row>
    <row r="43" spans="2:13" ht="9.75" customHeight="1">
      <c r="B43" s="107">
        <v>41</v>
      </c>
      <c r="C43" s="51">
        <v>162</v>
      </c>
      <c r="D43" s="11">
        <v>24.5</v>
      </c>
      <c r="E43" s="47" t="s">
        <v>2</v>
      </c>
      <c r="F43" s="120" t="s">
        <v>2</v>
      </c>
      <c r="G43" s="4"/>
      <c r="H43" s="77" t="s">
        <v>3</v>
      </c>
      <c r="I43" s="101">
        <v>60</v>
      </c>
      <c r="J43" s="134">
        <v>6.2</v>
      </c>
      <c r="K43" s="111">
        <v>60</v>
      </c>
      <c r="L43" s="76">
        <v>46.4</v>
      </c>
      <c r="M43" s="101">
        <v>60</v>
      </c>
    </row>
    <row r="44" spans="2:13" ht="9.75" customHeight="1">
      <c r="B44" s="107">
        <v>42</v>
      </c>
      <c r="C44" s="51">
        <v>164</v>
      </c>
      <c r="D44" s="11">
        <v>25</v>
      </c>
      <c r="E44" s="47" t="s">
        <v>2</v>
      </c>
      <c r="F44" s="121">
        <v>16</v>
      </c>
      <c r="G44" s="4"/>
      <c r="H44" s="76" t="s">
        <v>1</v>
      </c>
      <c r="I44" s="101">
        <v>59</v>
      </c>
      <c r="J44" s="73">
        <v>6.23</v>
      </c>
      <c r="K44" s="111">
        <v>59</v>
      </c>
      <c r="L44" s="76">
        <v>47</v>
      </c>
      <c r="M44" s="101">
        <v>59</v>
      </c>
    </row>
    <row r="45" spans="2:13" ht="9.75" customHeight="1">
      <c r="B45" s="107">
        <v>43</v>
      </c>
      <c r="C45" s="51">
        <v>166</v>
      </c>
      <c r="D45" s="11">
        <v>25.5</v>
      </c>
      <c r="E45" s="87">
        <v>16</v>
      </c>
      <c r="F45" s="120" t="s">
        <v>2</v>
      </c>
      <c r="G45" s="4"/>
      <c r="H45" s="76">
        <v>9.6</v>
      </c>
      <c r="I45" s="101">
        <v>58</v>
      </c>
      <c r="J45" s="73">
        <v>6.26</v>
      </c>
      <c r="K45" s="111">
        <v>58</v>
      </c>
      <c r="L45" s="76">
        <v>47.8</v>
      </c>
      <c r="M45" s="101">
        <v>58</v>
      </c>
    </row>
    <row r="46" spans="2:13" ht="9.75" customHeight="1">
      <c r="B46" s="107">
        <v>44</v>
      </c>
      <c r="C46" s="51">
        <v>168</v>
      </c>
      <c r="D46" s="11">
        <v>26</v>
      </c>
      <c r="E46" s="47" t="s">
        <v>2</v>
      </c>
      <c r="F46" s="123">
        <v>17</v>
      </c>
      <c r="G46" s="4"/>
      <c r="H46" s="76" t="s">
        <v>1</v>
      </c>
      <c r="I46" s="101">
        <v>57</v>
      </c>
      <c r="J46" s="73">
        <v>6.29</v>
      </c>
      <c r="K46" s="111">
        <v>57</v>
      </c>
      <c r="L46" s="76">
        <v>48.6</v>
      </c>
      <c r="M46" s="101">
        <v>57</v>
      </c>
    </row>
    <row r="47" spans="2:13" ht="9.75" customHeight="1">
      <c r="B47" s="107">
        <v>45</v>
      </c>
      <c r="C47" s="51">
        <v>170</v>
      </c>
      <c r="D47" s="11">
        <v>26.5</v>
      </c>
      <c r="E47" s="47" t="s">
        <v>2</v>
      </c>
      <c r="F47" s="120" t="s">
        <v>2</v>
      </c>
      <c r="G47" s="4"/>
      <c r="H47" s="76" t="s">
        <v>3</v>
      </c>
      <c r="I47" s="101">
        <v>56</v>
      </c>
      <c r="J47" s="73">
        <v>6.32</v>
      </c>
      <c r="K47" s="111">
        <v>56</v>
      </c>
      <c r="L47" s="76">
        <v>49.4</v>
      </c>
      <c r="M47" s="101">
        <v>56</v>
      </c>
    </row>
    <row r="48" spans="2:13" ht="9.75" customHeight="1">
      <c r="B48" s="107">
        <v>46</v>
      </c>
      <c r="C48" s="51">
        <v>172</v>
      </c>
      <c r="D48" s="11">
        <v>27</v>
      </c>
      <c r="E48" s="115">
        <v>17</v>
      </c>
      <c r="F48" s="121">
        <v>18</v>
      </c>
      <c r="G48" s="4"/>
      <c r="H48" s="76">
        <v>9.7</v>
      </c>
      <c r="I48" s="101">
        <v>55</v>
      </c>
      <c r="J48" s="73">
        <v>6.35</v>
      </c>
      <c r="K48" s="111">
        <v>55</v>
      </c>
      <c r="L48" s="76">
        <v>50.2</v>
      </c>
      <c r="M48" s="101">
        <v>55</v>
      </c>
    </row>
    <row r="49" spans="2:13" ht="9.75" customHeight="1">
      <c r="B49" s="107">
        <v>47</v>
      </c>
      <c r="C49" s="51">
        <v>174</v>
      </c>
      <c r="D49" s="11">
        <v>27.5</v>
      </c>
      <c r="E49" s="47" t="s">
        <v>2</v>
      </c>
      <c r="F49" s="120" t="s">
        <v>2</v>
      </c>
      <c r="G49" s="4"/>
      <c r="H49" s="76" t="s">
        <v>3</v>
      </c>
      <c r="I49" s="101">
        <v>54</v>
      </c>
      <c r="J49" s="73">
        <v>6.38</v>
      </c>
      <c r="K49" s="111">
        <v>54</v>
      </c>
      <c r="L49" s="76">
        <v>51</v>
      </c>
      <c r="M49" s="101">
        <v>54</v>
      </c>
    </row>
    <row r="50" spans="2:13" ht="9.75" customHeight="1">
      <c r="B50" s="107">
        <v>48</v>
      </c>
      <c r="C50" s="51">
        <v>176</v>
      </c>
      <c r="D50" s="11">
        <v>28</v>
      </c>
      <c r="E50" s="47" t="s">
        <v>2</v>
      </c>
      <c r="F50" s="121">
        <v>19</v>
      </c>
      <c r="G50" s="4"/>
      <c r="H50" s="76" t="s">
        <v>1</v>
      </c>
      <c r="I50" s="101">
        <v>53</v>
      </c>
      <c r="J50" s="73">
        <v>6.41</v>
      </c>
      <c r="K50" s="111">
        <v>53</v>
      </c>
      <c r="L50" s="76">
        <v>52</v>
      </c>
      <c r="M50" s="101">
        <v>53</v>
      </c>
    </row>
    <row r="51" spans="2:13" ht="9.75" customHeight="1">
      <c r="B51" s="107">
        <v>49</v>
      </c>
      <c r="C51" s="51">
        <v>178</v>
      </c>
      <c r="D51" s="11">
        <v>28.5</v>
      </c>
      <c r="E51" s="87">
        <v>18</v>
      </c>
      <c r="F51" s="120" t="s">
        <v>2</v>
      </c>
      <c r="G51" s="4"/>
      <c r="H51" s="76">
        <v>9.8</v>
      </c>
      <c r="I51" s="101">
        <v>52</v>
      </c>
      <c r="J51" s="73">
        <v>6.44</v>
      </c>
      <c r="K51" s="111">
        <v>52</v>
      </c>
      <c r="L51" s="76">
        <v>53</v>
      </c>
      <c r="M51" s="101">
        <v>52</v>
      </c>
    </row>
    <row r="52" spans="2:13" ht="9.75" customHeight="1">
      <c r="B52" s="107">
        <v>50</v>
      </c>
      <c r="C52" s="50">
        <v>180</v>
      </c>
      <c r="D52" s="45">
        <v>29</v>
      </c>
      <c r="E52" s="47" t="s">
        <v>2</v>
      </c>
      <c r="F52" s="124">
        <v>20</v>
      </c>
      <c r="G52" s="8"/>
      <c r="H52" s="76" t="s">
        <v>1</v>
      </c>
      <c r="I52" s="101">
        <v>51</v>
      </c>
      <c r="J52" s="73">
        <v>6.47</v>
      </c>
      <c r="K52" s="111">
        <v>51</v>
      </c>
      <c r="L52" s="76">
        <v>54</v>
      </c>
      <c r="M52" s="101">
        <v>51</v>
      </c>
    </row>
    <row r="53" spans="2:13" ht="9.75" customHeight="1">
      <c r="B53" s="107">
        <v>51</v>
      </c>
      <c r="C53" s="51">
        <v>181</v>
      </c>
      <c r="D53" s="11">
        <v>29.5</v>
      </c>
      <c r="E53" s="47" t="s">
        <v>2</v>
      </c>
      <c r="F53" s="125">
        <v>21</v>
      </c>
      <c r="G53" s="8"/>
      <c r="H53" s="76">
        <v>9.9</v>
      </c>
      <c r="I53" s="101">
        <v>50</v>
      </c>
      <c r="J53" s="134">
        <v>6.5</v>
      </c>
      <c r="K53" s="111">
        <v>50</v>
      </c>
      <c r="L53" s="77">
        <v>55</v>
      </c>
      <c r="M53" s="101">
        <v>50</v>
      </c>
    </row>
    <row r="54" spans="2:13" ht="9.75" customHeight="1">
      <c r="B54" s="107">
        <v>52</v>
      </c>
      <c r="C54" s="51">
        <v>182</v>
      </c>
      <c r="D54" s="11">
        <v>30</v>
      </c>
      <c r="E54" s="51">
        <v>19</v>
      </c>
      <c r="F54" s="125">
        <v>22</v>
      </c>
      <c r="G54" s="4"/>
      <c r="H54" s="76" t="s">
        <v>3</v>
      </c>
      <c r="I54" s="101">
        <v>49</v>
      </c>
      <c r="J54" s="73">
        <v>6.54</v>
      </c>
      <c r="K54" s="111">
        <v>49</v>
      </c>
      <c r="L54" s="76">
        <v>56</v>
      </c>
      <c r="M54" s="101">
        <v>49</v>
      </c>
    </row>
    <row r="55" spans="2:13" ht="9.75" customHeight="1">
      <c r="B55" s="107">
        <v>53</v>
      </c>
      <c r="C55" s="51">
        <v>183</v>
      </c>
      <c r="D55" s="11">
        <v>30.5</v>
      </c>
      <c r="E55" s="47" t="s">
        <v>2</v>
      </c>
      <c r="F55" s="125">
        <v>23</v>
      </c>
      <c r="G55" s="4"/>
      <c r="H55" s="76">
        <v>10</v>
      </c>
      <c r="I55" s="101">
        <v>48</v>
      </c>
      <c r="J55" s="73">
        <v>6.58</v>
      </c>
      <c r="K55" s="111">
        <v>48</v>
      </c>
      <c r="L55" s="76">
        <v>57</v>
      </c>
      <c r="M55" s="101">
        <v>48</v>
      </c>
    </row>
    <row r="56" spans="2:13" ht="9.75" customHeight="1">
      <c r="B56" s="107">
        <v>54</v>
      </c>
      <c r="C56" s="51">
        <v>184</v>
      </c>
      <c r="D56" s="11">
        <v>31</v>
      </c>
      <c r="E56" s="47" t="s">
        <v>2</v>
      </c>
      <c r="F56" s="125">
        <v>24</v>
      </c>
      <c r="G56" s="4"/>
      <c r="H56" s="76" t="s">
        <v>1</v>
      </c>
      <c r="I56" s="101">
        <v>47</v>
      </c>
      <c r="J56" s="73">
        <v>7.02</v>
      </c>
      <c r="K56" s="111">
        <v>47</v>
      </c>
      <c r="L56" s="76">
        <v>58</v>
      </c>
      <c r="M56" s="101">
        <v>47</v>
      </c>
    </row>
    <row r="57" spans="2:13" ht="9.75" customHeight="1">
      <c r="B57" s="107">
        <v>55</v>
      </c>
      <c r="C57" s="51">
        <v>185</v>
      </c>
      <c r="D57" s="11">
        <v>31.5</v>
      </c>
      <c r="E57" s="87">
        <v>20</v>
      </c>
      <c r="F57" s="125">
        <v>25</v>
      </c>
      <c r="G57" s="4"/>
      <c r="H57" s="76">
        <v>10.1</v>
      </c>
      <c r="I57" s="101">
        <v>46</v>
      </c>
      <c r="J57" s="73">
        <v>7.06</v>
      </c>
      <c r="K57" s="111">
        <v>46</v>
      </c>
      <c r="L57" s="76">
        <v>59</v>
      </c>
      <c r="M57" s="101">
        <v>46</v>
      </c>
    </row>
    <row r="58" spans="2:13" ht="9.75" customHeight="1">
      <c r="B58" s="107">
        <v>56</v>
      </c>
      <c r="C58" s="51">
        <v>186</v>
      </c>
      <c r="D58" s="11">
        <v>32</v>
      </c>
      <c r="E58" s="47" t="s">
        <v>2</v>
      </c>
      <c r="F58" s="125">
        <v>26</v>
      </c>
      <c r="G58" s="4"/>
      <c r="H58" s="76" t="s">
        <v>1</v>
      </c>
      <c r="I58" s="101">
        <v>45</v>
      </c>
      <c r="J58" s="73">
        <v>7.1</v>
      </c>
      <c r="K58" s="111">
        <v>45</v>
      </c>
      <c r="L58" s="137">
        <v>60</v>
      </c>
      <c r="M58" s="101">
        <v>45</v>
      </c>
    </row>
    <row r="59" spans="2:13" ht="9.75" customHeight="1">
      <c r="B59" s="107">
        <v>57</v>
      </c>
      <c r="C59" s="51">
        <v>187</v>
      </c>
      <c r="D59" s="11">
        <v>32.5</v>
      </c>
      <c r="E59" s="47" t="s">
        <v>2</v>
      </c>
      <c r="F59" s="125">
        <v>27</v>
      </c>
      <c r="G59" s="8"/>
      <c r="H59" s="76">
        <v>10.2</v>
      </c>
      <c r="I59" s="101">
        <v>44</v>
      </c>
      <c r="J59" s="73">
        <v>7.14</v>
      </c>
      <c r="K59" s="111">
        <v>44</v>
      </c>
      <c r="L59" s="137">
        <v>61</v>
      </c>
      <c r="M59" s="101">
        <v>44</v>
      </c>
    </row>
    <row r="60" spans="2:13" ht="9.75" customHeight="1">
      <c r="B60" s="107">
        <v>58</v>
      </c>
      <c r="C60" s="51">
        <v>188</v>
      </c>
      <c r="D60" s="11">
        <v>33</v>
      </c>
      <c r="E60" s="51">
        <v>21</v>
      </c>
      <c r="F60" s="125">
        <v>28</v>
      </c>
      <c r="G60" s="4"/>
      <c r="H60" s="76" t="s">
        <v>3</v>
      </c>
      <c r="I60" s="101">
        <v>43</v>
      </c>
      <c r="J60" s="73">
        <v>7.18</v>
      </c>
      <c r="K60" s="111">
        <v>43</v>
      </c>
      <c r="L60" s="137">
        <v>62</v>
      </c>
      <c r="M60" s="101">
        <v>43</v>
      </c>
    </row>
    <row r="61" spans="2:13" ht="9.75" customHeight="1">
      <c r="B61" s="107">
        <v>59</v>
      </c>
      <c r="C61" s="51">
        <v>189</v>
      </c>
      <c r="D61" s="11">
        <v>33.5</v>
      </c>
      <c r="E61" s="47" t="s">
        <v>2</v>
      </c>
      <c r="F61" s="125">
        <v>29</v>
      </c>
      <c r="G61" s="4"/>
      <c r="H61" s="76">
        <v>10.3</v>
      </c>
      <c r="I61" s="101">
        <v>42</v>
      </c>
      <c r="J61" s="73">
        <v>7.22</v>
      </c>
      <c r="K61" s="111">
        <v>42</v>
      </c>
      <c r="L61" s="137">
        <v>63</v>
      </c>
      <c r="M61" s="101">
        <v>42</v>
      </c>
    </row>
    <row r="62" spans="2:13" ht="9.75" customHeight="1">
      <c r="B62" s="107">
        <v>60</v>
      </c>
      <c r="C62" s="50">
        <v>190</v>
      </c>
      <c r="D62" s="45">
        <v>34</v>
      </c>
      <c r="E62" s="47" t="s">
        <v>2</v>
      </c>
      <c r="F62" s="126">
        <v>30</v>
      </c>
      <c r="G62" s="4"/>
      <c r="H62" s="76" t="s">
        <v>1</v>
      </c>
      <c r="I62" s="101">
        <v>41</v>
      </c>
      <c r="J62" s="73">
        <v>7.26</v>
      </c>
      <c r="K62" s="111">
        <v>41</v>
      </c>
      <c r="L62" s="137">
        <v>64</v>
      </c>
      <c r="M62" s="101">
        <v>41</v>
      </c>
    </row>
    <row r="63" spans="2:13" ht="9.75" customHeight="1">
      <c r="B63" s="107">
        <v>61</v>
      </c>
      <c r="C63" s="51">
        <v>191</v>
      </c>
      <c r="D63" s="11">
        <v>34.5</v>
      </c>
      <c r="E63" s="87">
        <v>22</v>
      </c>
      <c r="F63" s="125">
        <v>31</v>
      </c>
      <c r="G63" s="4"/>
      <c r="H63" s="77">
        <v>10.4</v>
      </c>
      <c r="I63" s="101">
        <v>40</v>
      </c>
      <c r="J63" s="134">
        <v>7.3</v>
      </c>
      <c r="K63" s="111">
        <v>40</v>
      </c>
      <c r="L63" s="138">
        <v>65</v>
      </c>
      <c r="M63" s="101">
        <v>40</v>
      </c>
    </row>
    <row r="64" spans="2:13" ht="9.75" customHeight="1">
      <c r="B64" s="107">
        <v>62</v>
      </c>
      <c r="C64" s="51">
        <v>192</v>
      </c>
      <c r="D64" s="11">
        <v>35</v>
      </c>
      <c r="E64" s="47" t="s">
        <v>2</v>
      </c>
      <c r="F64" s="125">
        <v>32</v>
      </c>
      <c r="G64" s="4"/>
      <c r="H64" s="76" t="s">
        <v>1</v>
      </c>
      <c r="I64" s="101">
        <v>39</v>
      </c>
      <c r="J64" s="73">
        <v>7.35</v>
      </c>
      <c r="K64" s="111">
        <v>39</v>
      </c>
      <c r="L64" s="137">
        <v>66</v>
      </c>
      <c r="M64" s="101">
        <v>39</v>
      </c>
    </row>
    <row r="65" spans="2:13" ht="9.75" customHeight="1">
      <c r="B65" s="107">
        <v>63</v>
      </c>
      <c r="C65" s="51">
        <v>193</v>
      </c>
      <c r="D65" s="11">
        <v>35.5</v>
      </c>
      <c r="E65" s="47" t="s">
        <v>2</v>
      </c>
      <c r="F65" s="125">
        <v>33</v>
      </c>
      <c r="G65" s="4"/>
      <c r="H65" s="76">
        <v>10.5</v>
      </c>
      <c r="I65" s="101">
        <v>38</v>
      </c>
      <c r="J65" s="73">
        <v>7.4</v>
      </c>
      <c r="K65" s="111">
        <v>38</v>
      </c>
      <c r="L65" s="137">
        <v>68</v>
      </c>
      <c r="M65" s="101">
        <v>38</v>
      </c>
    </row>
    <row r="66" spans="2:13" ht="9.75" customHeight="1">
      <c r="B66" s="107">
        <v>64</v>
      </c>
      <c r="C66" s="51">
        <v>194</v>
      </c>
      <c r="D66" s="11">
        <v>36</v>
      </c>
      <c r="E66" s="51">
        <v>23</v>
      </c>
      <c r="F66" s="125">
        <v>34</v>
      </c>
      <c r="G66" s="4"/>
      <c r="H66" s="76" t="s">
        <v>3</v>
      </c>
      <c r="I66" s="101">
        <v>37</v>
      </c>
      <c r="J66" s="73">
        <v>7.45</v>
      </c>
      <c r="K66" s="111">
        <v>37</v>
      </c>
      <c r="L66" s="137">
        <v>70</v>
      </c>
      <c r="M66" s="101">
        <v>37</v>
      </c>
    </row>
    <row r="67" spans="2:13" ht="9.75" customHeight="1">
      <c r="B67" s="107">
        <v>65</v>
      </c>
      <c r="C67" s="51">
        <v>195</v>
      </c>
      <c r="D67" s="11">
        <v>36.5</v>
      </c>
      <c r="E67" s="47" t="s">
        <v>2</v>
      </c>
      <c r="F67" s="125">
        <v>35</v>
      </c>
      <c r="G67" s="4"/>
      <c r="H67" s="76">
        <v>10.6</v>
      </c>
      <c r="I67" s="101">
        <v>36</v>
      </c>
      <c r="J67" s="73">
        <v>7.5</v>
      </c>
      <c r="K67" s="111">
        <v>36</v>
      </c>
      <c r="L67" s="137">
        <v>72</v>
      </c>
      <c r="M67" s="101">
        <v>36</v>
      </c>
    </row>
    <row r="68" spans="2:13" ht="9.75" customHeight="1">
      <c r="B68" s="107">
        <v>66</v>
      </c>
      <c r="C68" s="51">
        <v>196</v>
      </c>
      <c r="D68" s="11">
        <v>37</v>
      </c>
      <c r="E68" s="47" t="s">
        <v>2</v>
      </c>
      <c r="F68" s="125">
        <v>36</v>
      </c>
      <c r="G68" s="4"/>
      <c r="H68" s="76" t="s">
        <v>1</v>
      </c>
      <c r="I68" s="101">
        <v>35</v>
      </c>
      <c r="J68" s="73">
        <v>7.55</v>
      </c>
      <c r="K68" s="111">
        <v>35</v>
      </c>
      <c r="L68" s="137">
        <v>74</v>
      </c>
      <c r="M68" s="101">
        <v>35</v>
      </c>
    </row>
    <row r="69" spans="2:13" ht="9.75" customHeight="1">
      <c r="B69" s="107">
        <v>67</v>
      </c>
      <c r="C69" s="51">
        <v>197</v>
      </c>
      <c r="D69" s="11">
        <v>37.5</v>
      </c>
      <c r="E69" s="87">
        <v>24</v>
      </c>
      <c r="F69" s="125">
        <v>37</v>
      </c>
      <c r="G69" s="4"/>
      <c r="H69" s="76">
        <v>10.7</v>
      </c>
      <c r="I69" s="101">
        <v>34</v>
      </c>
      <c r="J69" s="73">
        <v>8</v>
      </c>
      <c r="K69" s="111">
        <v>34</v>
      </c>
      <c r="L69" s="137">
        <v>76</v>
      </c>
      <c r="M69" s="101">
        <v>34</v>
      </c>
    </row>
    <row r="70" spans="2:13" ht="9.75" customHeight="1">
      <c r="B70" s="107">
        <v>68</v>
      </c>
      <c r="C70" s="51">
        <v>198</v>
      </c>
      <c r="D70" s="11">
        <v>38</v>
      </c>
      <c r="E70" s="47" t="s">
        <v>2</v>
      </c>
      <c r="F70" s="125">
        <v>38</v>
      </c>
      <c r="G70" s="4"/>
      <c r="H70" s="76" t="s">
        <v>1</v>
      </c>
      <c r="I70" s="101">
        <v>33</v>
      </c>
      <c r="J70" s="73">
        <v>8.05</v>
      </c>
      <c r="K70" s="111">
        <v>33</v>
      </c>
      <c r="L70" s="137">
        <v>78</v>
      </c>
      <c r="M70" s="101">
        <v>33</v>
      </c>
    </row>
    <row r="71" spans="2:13" ht="9.75" customHeight="1">
      <c r="B71" s="107">
        <v>69</v>
      </c>
      <c r="C71" s="51">
        <v>199</v>
      </c>
      <c r="D71" s="11">
        <v>38.5</v>
      </c>
      <c r="E71" s="47" t="s">
        <v>2</v>
      </c>
      <c r="F71" s="125">
        <v>39</v>
      </c>
      <c r="G71" s="4"/>
      <c r="H71" s="76">
        <v>10.8</v>
      </c>
      <c r="I71" s="101">
        <v>32</v>
      </c>
      <c r="J71" s="73">
        <v>8.1</v>
      </c>
      <c r="K71" s="111">
        <v>32</v>
      </c>
      <c r="L71" s="137">
        <v>80</v>
      </c>
      <c r="M71" s="101">
        <v>32</v>
      </c>
    </row>
    <row r="72" spans="2:13" ht="9.75" customHeight="1">
      <c r="B72" s="107">
        <v>70</v>
      </c>
      <c r="C72" s="50">
        <v>200</v>
      </c>
      <c r="D72" s="45">
        <v>39</v>
      </c>
      <c r="E72" s="50">
        <v>25</v>
      </c>
      <c r="F72" s="126">
        <v>40</v>
      </c>
      <c r="G72" s="4"/>
      <c r="H72" s="76">
        <v>10.9</v>
      </c>
      <c r="I72" s="101">
        <v>31</v>
      </c>
      <c r="J72" s="73">
        <v>8.15</v>
      </c>
      <c r="K72" s="111">
        <v>31</v>
      </c>
      <c r="L72" s="138">
        <v>82</v>
      </c>
      <c r="M72" s="101">
        <v>31</v>
      </c>
    </row>
    <row r="73" spans="2:13" ht="9.75" customHeight="1">
      <c r="B73" s="107">
        <v>71</v>
      </c>
      <c r="C73" s="51">
        <v>201</v>
      </c>
      <c r="D73" s="11">
        <v>39.5</v>
      </c>
      <c r="E73" s="47" t="s">
        <v>2</v>
      </c>
      <c r="F73" s="125">
        <v>42</v>
      </c>
      <c r="G73" s="4"/>
      <c r="H73" s="76">
        <v>11</v>
      </c>
      <c r="I73" s="101">
        <v>30</v>
      </c>
      <c r="J73" s="73">
        <v>8.2</v>
      </c>
      <c r="K73" s="111">
        <v>30</v>
      </c>
      <c r="L73" s="137">
        <v>84</v>
      </c>
      <c r="M73" s="101">
        <v>30</v>
      </c>
    </row>
    <row r="74" spans="2:13" ht="9.75" customHeight="1">
      <c r="B74" s="107">
        <v>72</v>
      </c>
      <c r="C74" s="51">
        <v>202</v>
      </c>
      <c r="D74" s="11">
        <v>40</v>
      </c>
      <c r="E74" s="47" t="s">
        <v>2</v>
      </c>
      <c r="F74" s="125">
        <v>44</v>
      </c>
      <c r="G74" s="4"/>
      <c r="H74" s="76">
        <v>11.1</v>
      </c>
      <c r="I74" s="101">
        <v>29</v>
      </c>
      <c r="J74" s="73">
        <v>8.26</v>
      </c>
      <c r="K74" s="111">
        <v>29</v>
      </c>
      <c r="L74" s="137">
        <v>86</v>
      </c>
      <c r="M74" s="101">
        <v>29</v>
      </c>
    </row>
    <row r="75" spans="2:13" ht="9.75" customHeight="1">
      <c r="B75" s="107">
        <v>73</v>
      </c>
      <c r="C75" s="51">
        <v>203</v>
      </c>
      <c r="D75" s="11">
        <v>40.5</v>
      </c>
      <c r="E75" s="87">
        <v>26</v>
      </c>
      <c r="F75" s="125">
        <v>46</v>
      </c>
      <c r="G75" s="4"/>
      <c r="H75" s="76">
        <v>11.2</v>
      </c>
      <c r="I75" s="101">
        <v>28</v>
      </c>
      <c r="J75" s="73">
        <v>8.32</v>
      </c>
      <c r="K75" s="111">
        <v>28</v>
      </c>
      <c r="L75" s="137">
        <v>88</v>
      </c>
      <c r="M75" s="101">
        <v>28</v>
      </c>
    </row>
    <row r="76" spans="2:13" ht="9.75" customHeight="1">
      <c r="B76" s="107">
        <v>74</v>
      </c>
      <c r="C76" s="51">
        <v>204</v>
      </c>
      <c r="D76" s="11">
        <v>41</v>
      </c>
      <c r="E76" s="47" t="s">
        <v>2</v>
      </c>
      <c r="F76" s="125">
        <v>48</v>
      </c>
      <c r="G76" s="4"/>
      <c r="H76" s="76">
        <v>11.3</v>
      </c>
      <c r="I76" s="101">
        <v>27</v>
      </c>
      <c r="J76" s="73">
        <v>8.38</v>
      </c>
      <c r="K76" s="111">
        <v>27</v>
      </c>
      <c r="L76" s="137">
        <v>90</v>
      </c>
      <c r="M76" s="101">
        <v>27</v>
      </c>
    </row>
    <row r="77" spans="2:13" ht="9.75" customHeight="1">
      <c r="B77" s="107">
        <v>75</v>
      </c>
      <c r="C77" s="51">
        <v>205</v>
      </c>
      <c r="D77" s="11">
        <v>41.5</v>
      </c>
      <c r="E77" s="47" t="s">
        <v>2</v>
      </c>
      <c r="F77" s="125">
        <v>50</v>
      </c>
      <c r="G77" s="4"/>
      <c r="H77" s="76">
        <v>11.4</v>
      </c>
      <c r="I77" s="101">
        <v>26</v>
      </c>
      <c r="J77" s="73">
        <v>8.44</v>
      </c>
      <c r="K77" s="111">
        <v>26</v>
      </c>
      <c r="L77" s="137">
        <v>92</v>
      </c>
      <c r="M77" s="101">
        <v>26</v>
      </c>
    </row>
    <row r="78" spans="2:13" ht="9.75" customHeight="1">
      <c r="B78" s="107">
        <v>76</v>
      </c>
      <c r="C78" s="51">
        <v>206</v>
      </c>
      <c r="D78" s="11">
        <v>42</v>
      </c>
      <c r="E78" s="51">
        <v>27</v>
      </c>
      <c r="F78" s="125">
        <v>52</v>
      </c>
      <c r="G78" s="4"/>
      <c r="H78" s="76">
        <v>11.5</v>
      </c>
      <c r="I78" s="101">
        <v>25</v>
      </c>
      <c r="J78" s="73">
        <v>8.5</v>
      </c>
      <c r="K78" s="111">
        <v>25</v>
      </c>
      <c r="L78" s="137">
        <v>95</v>
      </c>
      <c r="M78" s="101">
        <v>25</v>
      </c>
    </row>
    <row r="79" spans="2:13" ht="9.75" customHeight="1">
      <c r="B79" s="107">
        <v>77</v>
      </c>
      <c r="C79" s="51">
        <v>207</v>
      </c>
      <c r="D79" s="11">
        <v>42.5</v>
      </c>
      <c r="E79" s="47" t="s">
        <v>2</v>
      </c>
      <c r="F79" s="125">
        <v>54</v>
      </c>
      <c r="G79" s="4"/>
      <c r="H79" s="76">
        <v>11.6</v>
      </c>
      <c r="I79" s="101">
        <v>24</v>
      </c>
      <c r="J79" s="73">
        <v>8.56</v>
      </c>
      <c r="K79" s="111">
        <v>24</v>
      </c>
      <c r="L79" s="137">
        <v>98</v>
      </c>
      <c r="M79" s="101">
        <v>24</v>
      </c>
    </row>
    <row r="80" spans="2:13" ht="9.75" customHeight="1">
      <c r="B80" s="107">
        <v>78</v>
      </c>
      <c r="C80" s="51">
        <v>208</v>
      </c>
      <c r="D80" s="11">
        <v>43</v>
      </c>
      <c r="E80" s="47" t="s">
        <v>2</v>
      </c>
      <c r="F80" s="125">
        <v>56</v>
      </c>
      <c r="G80" s="4"/>
      <c r="H80" s="76">
        <v>11.7</v>
      </c>
      <c r="I80" s="101">
        <v>23</v>
      </c>
      <c r="J80" s="73">
        <v>9.02</v>
      </c>
      <c r="K80" s="111">
        <v>23</v>
      </c>
      <c r="L80" s="137">
        <v>101</v>
      </c>
      <c r="M80" s="101">
        <v>23</v>
      </c>
    </row>
    <row r="81" spans="2:13" ht="9.75" customHeight="1">
      <c r="B81" s="107">
        <v>79</v>
      </c>
      <c r="C81" s="51">
        <v>209</v>
      </c>
      <c r="D81" s="11">
        <v>43.5</v>
      </c>
      <c r="E81" s="87">
        <v>28</v>
      </c>
      <c r="F81" s="125">
        <v>58</v>
      </c>
      <c r="G81" s="4"/>
      <c r="H81" s="76">
        <v>11.8</v>
      </c>
      <c r="I81" s="101">
        <v>22</v>
      </c>
      <c r="J81" s="73">
        <v>9.08</v>
      </c>
      <c r="K81" s="111">
        <v>22</v>
      </c>
      <c r="L81" s="137">
        <v>104</v>
      </c>
      <c r="M81" s="101">
        <v>22</v>
      </c>
    </row>
    <row r="82" spans="2:13" ht="9.75" customHeight="1">
      <c r="B82" s="107">
        <v>80</v>
      </c>
      <c r="C82" s="50">
        <v>210</v>
      </c>
      <c r="D82" s="45">
        <v>44</v>
      </c>
      <c r="E82" s="47" t="s">
        <v>2</v>
      </c>
      <c r="F82" s="126">
        <v>60</v>
      </c>
      <c r="G82" s="4"/>
      <c r="H82" s="76">
        <v>11.9</v>
      </c>
      <c r="I82" s="101">
        <v>21</v>
      </c>
      <c r="J82" s="73">
        <v>9.14</v>
      </c>
      <c r="K82" s="111">
        <v>21</v>
      </c>
      <c r="L82" s="137">
        <v>107</v>
      </c>
      <c r="M82" s="101">
        <v>21</v>
      </c>
    </row>
    <row r="83" spans="2:13" ht="9.75" customHeight="1">
      <c r="B83" s="107">
        <v>81</v>
      </c>
      <c r="C83" s="51">
        <v>211</v>
      </c>
      <c r="D83" s="11">
        <v>44.5</v>
      </c>
      <c r="E83" s="47" t="s">
        <v>2</v>
      </c>
      <c r="F83" s="125">
        <v>62</v>
      </c>
      <c r="G83" s="4"/>
      <c r="H83" s="76">
        <v>12</v>
      </c>
      <c r="I83" s="101">
        <v>20</v>
      </c>
      <c r="J83" s="134">
        <v>9.2</v>
      </c>
      <c r="K83" s="111">
        <v>20</v>
      </c>
      <c r="L83" s="138">
        <v>110</v>
      </c>
      <c r="M83" s="101">
        <v>20</v>
      </c>
    </row>
    <row r="84" spans="2:13" ht="9.75" customHeight="1">
      <c r="B84" s="107">
        <v>82</v>
      </c>
      <c r="C84" s="51">
        <v>212</v>
      </c>
      <c r="D84" s="11">
        <v>45</v>
      </c>
      <c r="E84" s="51">
        <v>29</v>
      </c>
      <c r="F84" s="125">
        <v>64</v>
      </c>
      <c r="G84" s="4"/>
      <c r="H84" s="76">
        <v>12.1</v>
      </c>
      <c r="I84" s="101">
        <v>19</v>
      </c>
      <c r="J84" s="73">
        <v>9.27</v>
      </c>
      <c r="K84" s="111">
        <v>19</v>
      </c>
      <c r="L84" s="137">
        <v>113</v>
      </c>
      <c r="M84" s="101">
        <v>19</v>
      </c>
    </row>
    <row r="85" spans="2:13" ht="9.75" customHeight="1">
      <c r="B85" s="107">
        <v>83</v>
      </c>
      <c r="C85" s="51">
        <v>213</v>
      </c>
      <c r="D85" s="11">
        <v>45.5</v>
      </c>
      <c r="E85" s="47" t="s">
        <v>2</v>
      </c>
      <c r="F85" s="125">
        <v>66</v>
      </c>
      <c r="G85" s="4"/>
      <c r="H85" s="76">
        <v>12.2</v>
      </c>
      <c r="I85" s="101">
        <v>18</v>
      </c>
      <c r="J85" s="73">
        <v>9.34</v>
      </c>
      <c r="K85" s="111">
        <v>18</v>
      </c>
      <c r="L85" s="137">
        <v>116</v>
      </c>
      <c r="M85" s="101">
        <v>18</v>
      </c>
    </row>
    <row r="86" spans="2:13" ht="9.75" customHeight="1">
      <c r="B86" s="107">
        <v>84</v>
      </c>
      <c r="C86" s="51">
        <v>214</v>
      </c>
      <c r="D86" s="11">
        <v>46</v>
      </c>
      <c r="E86" s="47" t="s">
        <v>2</v>
      </c>
      <c r="F86" s="125">
        <v>68</v>
      </c>
      <c r="G86" s="4"/>
      <c r="H86" s="76">
        <v>12.3</v>
      </c>
      <c r="I86" s="101">
        <v>17</v>
      </c>
      <c r="J86" s="73">
        <v>9.42</v>
      </c>
      <c r="K86" s="111">
        <v>17</v>
      </c>
      <c r="L86" s="137">
        <v>119</v>
      </c>
      <c r="M86" s="101">
        <v>17</v>
      </c>
    </row>
    <row r="87" spans="2:13" ht="9.75" customHeight="1">
      <c r="B87" s="107">
        <v>85</v>
      </c>
      <c r="C87" s="51">
        <v>215</v>
      </c>
      <c r="D87" s="11">
        <v>46.5</v>
      </c>
      <c r="E87" s="51">
        <v>30</v>
      </c>
      <c r="F87" s="125">
        <v>70</v>
      </c>
      <c r="G87" s="4"/>
      <c r="H87" s="76">
        <v>12.4</v>
      </c>
      <c r="I87" s="101">
        <v>16</v>
      </c>
      <c r="J87" s="73">
        <v>9.51</v>
      </c>
      <c r="K87" s="111">
        <v>16</v>
      </c>
      <c r="L87" s="137">
        <v>122</v>
      </c>
      <c r="M87" s="101">
        <v>16</v>
      </c>
    </row>
    <row r="88" spans="2:13" ht="9.75" customHeight="1">
      <c r="B88" s="107">
        <v>86</v>
      </c>
      <c r="C88" s="51">
        <v>216</v>
      </c>
      <c r="D88" s="11">
        <v>47</v>
      </c>
      <c r="E88" s="47" t="s">
        <v>2</v>
      </c>
      <c r="F88" s="125">
        <v>72</v>
      </c>
      <c r="G88" s="4"/>
      <c r="H88" s="76">
        <v>12.5</v>
      </c>
      <c r="I88" s="101">
        <v>15</v>
      </c>
      <c r="J88" s="73">
        <v>10</v>
      </c>
      <c r="K88" s="111">
        <v>15</v>
      </c>
      <c r="L88" s="137">
        <v>125</v>
      </c>
      <c r="M88" s="101">
        <v>15</v>
      </c>
    </row>
    <row r="89" spans="2:13" ht="9.75" customHeight="1">
      <c r="B89" s="107">
        <v>87</v>
      </c>
      <c r="C89" s="51">
        <v>217</v>
      </c>
      <c r="D89" s="11">
        <v>47.5</v>
      </c>
      <c r="E89" s="47" t="s">
        <v>2</v>
      </c>
      <c r="F89" s="125">
        <v>74</v>
      </c>
      <c r="G89" s="4"/>
      <c r="H89" s="76">
        <v>12.6</v>
      </c>
      <c r="I89" s="101">
        <v>14</v>
      </c>
      <c r="J89" s="73">
        <v>10.1</v>
      </c>
      <c r="K89" s="111">
        <v>14</v>
      </c>
      <c r="L89" s="137">
        <v>128</v>
      </c>
      <c r="M89" s="101">
        <v>14</v>
      </c>
    </row>
    <row r="90" spans="2:13" ht="9.75" customHeight="1">
      <c r="B90" s="107">
        <v>88</v>
      </c>
      <c r="C90" s="51">
        <v>218</v>
      </c>
      <c r="D90" s="11">
        <v>48</v>
      </c>
      <c r="E90" s="51">
        <v>31</v>
      </c>
      <c r="F90" s="125">
        <v>76</v>
      </c>
      <c r="G90" s="4"/>
      <c r="H90" s="76">
        <v>12.7</v>
      </c>
      <c r="I90" s="101">
        <v>13</v>
      </c>
      <c r="J90" s="73">
        <v>10.2</v>
      </c>
      <c r="K90" s="111">
        <v>13</v>
      </c>
      <c r="L90" s="137">
        <v>131</v>
      </c>
      <c r="M90" s="101">
        <v>13</v>
      </c>
    </row>
    <row r="91" spans="2:13" ht="9.75" customHeight="1">
      <c r="B91" s="107">
        <v>89</v>
      </c>
      <c r="C91" s="51">
        <v>219</v>
      </c>
      <c r="D91" s="11">
        <v>48.5</v>
      </c>
      <c r="E91" s="47" t="s">
        <v>2</v>
      </c>
      <c r="F91" s="125">
        <v>78</v>
      </c>
      <c r="G91" s="4"/>
      <c r="H91" s="76">
        <v>12.8</v>
      </c>
      <c r="I91" s="101">
        <v>12</v>
      </c>
      <c r="J91" s="73">
        <v>10.3</v>
      </c>
      <c r="K91" s="111">
        <v>12</v>
      </c>
      <c r="L91" s="137">
        <v>134</v>
      </c>
      <c r="M91" s="101">
        <v>12</v>
      </c>
    </row>
    <row r="92" spans="2:13" ht="9.75" customHeight="1">
      <c r="B92" s="107">
        <v>90</v>
      </c>
      <c r="C92" s="50">
        <v>220</v>
      </c>
      <c r="D92" s="45">
        <v>49</v>
      </c>
      <c r="E92" s="47" t="s">
        <v>2</v>
      </c>
      <c r="F92" s="126">
        <v>80</v>
      </c>
      <c r="G92" s="4"/>
      <c r="H92" s="76">
        <v>12.9</v>
      </c>
      <c r="I92" s="101">
        <v>11</v>
      </c>
      <c r="J92" s="73">
        <v>10.4</v>
      </c>
      <c r="K92" s="111">
        <v>11</v>
      </c>
      <c r="L92" s="137">
        <v>137</v>
      </c>
      <c r="M92" s="101">
        <v>11</v>
      </c>
    </row>
    <row r="93" spans="2:13" ht="9.75" customHeight="1">
      <c r="B93" s="107">
        <v>91</v>
      </c>
      <c r="C93" s="51">
        <v>221</v>
      </c>
      <c r="D93" s="11">
        <v>49.5</v>
      </c>
      <c r="E93" s="51">
        <v>32</v>
      </c>
      <c r="F93" s="125">
        <v>82</v>
      </c>
      <c r="G93" s="4"/>
      <c r="H93" s="76">
        <v>13</v>
      </c>
      <c r="I93" s="101">
        <v>10</v>
      </c>
      <c r="J93" s="134">
        <v>10.5</v>
      </c>
      <c r="K93" s="111">
        <v>10</v>
      </c>
      <c r="L93" s="138">
        <v>140</v>
      </c>
      <c r="M93" s="101">
        <v>10</v>
      </c>
    </row>
    <row r="94" spans="2:13" ht="9.75" customHeight="1">
      <c r="B94" s="107">
        <v>92</v>
      </c>
      <c r="C94" s="51">
        <v>222</v>
      </c>
      <c r="D94" s="11">
        <v>50</v>
      </c>
      <c r="E94" s="47" t="s">
        <v>2</v>
      </c>
      <c r="F94" s="125">
        <v>84</v>
      </c>
      <c r="G94" s="4"/>
      <c r="H94" s="76">
        <v>13.2</v>
      </c>
      <c r="I94" s="101">
        <v>9</v>
      </c>
      <c r="J94" s="73">
        <v>11</v>
      </c>
      <c r="K94" s="111">
        <v>9</v>
      </c>
      <c r="L94" s="137">
        <v>143</v>
      </c>
      <c r="M94" s="101">
        <v>9</v>
      </c>
    </row>
    <row r="95" spans="2:13" ht="9.75" customHeight="1">
      <c r="B95" s="107">
        <v>93</v>
      </c>
      <c r="C95" s="51">
        <v>223</v>
      </c>
      <c r="D95" s="11">
        <v>50.5</v>
      </c>
      <c r="E95" s="47" t="s">
        <v>2</v>
      </c>
      <c r="F95" s="125">
        <v>86</v>
      </c>
      <c r="G95" s="4"/>
      <c r="H95" s="76">
        <v>13.4</v>
      </c>
      <c r="I95" s="101">
        <v>8</v>
      </c>
      <c r="J95" s="73">
        <v>11.1</v>
      </c>
      <c r="K95" s="111">
        <v>8</v>
      </c>
      <c r="L95" s="137">
        <v>146</v>
      </c>
      <c r="M95" s="101">
        <v>8</v>
      </c>
    </row>
    <row r="96" spans="2:13" ht="9.75" customHeight="1">
      <c r="B96" s="107">
        <v>94</v>
      </c>
      <c r="C96" s="51">
        <v>224</v>
      </c>
      <c r="D96" s="11">
        <v>51</v>
      </c>
      <c r="E96" s="51">
        <v>33</v>
      </c>
      <c r="F96" s="125">
        <v>88</v>
      </c>
      <c r="G96" s="4"/>
      <c r="H96" s="76">
        <v>13.6</v>
      </c>
      <c r="I96" s="101">
        <v>7</v>
      </c>
      <c r="J96" s="73">
        <v>11.2</v>
      </c>
      <c r="K96" s="111">
        <v>7</v>
      </c>
      <c r="L96" s="137">
        <v>149</v>
      </c>
      <c r="M96" s="101">
        <v>7</v>
      </c>
    </row>
    <row r="97" spans="2:13" ht="9.75" customHeight="1">
      <c r="B97" s="107">
        <v>95</v>
      </c>
      <c r="C97" s="51">
        <v>225</v>
      </c>
      <c r="D97" s="11">
        <v>51.5</v>
      </c>
      <c r="E97" s="47" t="s">
        <v>2</v>
      </c>
      <c r="F97" s="125">
        <v>90</v>
      </c>
      <c r="G97" s="4"/>
      <c r="H97" s="76">
        <v>13.8</v>
      </c>
      <c r="I97" s="101">
        <v>6</v>
      </c>
      <c r="J97" s="73">
        <v>11.3</v>
      </c>
      <c r="K97" s="111">
        <v>6</v>
      </c>
      <c r="L97" s="137">
        <v>152</v>
      </c>
      <c r="M97" s="101">
        <v>6</v>
      </c>
    </row>
    <row r="98" spans="2:13" ht="9.75" customHeight="1">
      <c r="B98" s="107">
        <v>96</v>
      </c>
      <c r="C98" s="51">
        <v>226</v>
      </c>
      <c r="D98" s="11">
        <v>52</v>
      </c>
      <c r="E98" s="47" t="s">
        <v>2</v>
      </c>
      <c r="F98" s="125">
        <v>92</v>
      </c>
      <c r="G98" s="4"/>
      <c r="H98" s="76">
        <v>14.1</v>
      </c>
      <c r="I98" s="101">
        <v>5</v>
      </c>
      <c r="J98" s="73">
        <v>11.45</v>
      </c>
      <c r="K98" s="111">
        <v>5</v>
      </c>
      <c r="L98" s="137">
        <v>155</v>
      </c>
      <c r="M98" s="101">
        <v>5</v>
      </c>
    </row>
    <row r="99" spans="2:13" ht="9.75" customHeight="1">
      <c r="B99" s="107">
        <v>97</v>
      </c>
      <c r="C99" s="51">
        <v>227</v>
      </c>
      <c r="D99" s="11">
        <v>52.5</v>
      </c>
      <c r="E99" s="51">
        <v>34</v>
      </c>
      <c r="F99" s="125">
        <v>94</v>
      </c>
      <c r="G99" s="4"/>
      <c r="H99" s="76">
        <v>14.4</v>
      </c>
      <c r="I99" s="101">
        <v>4</v>
      </c>
      <c r="J99" s="73">
        <v>12</v>
      </c>
      <c r="K99" s="111">
        <v>4</v>
      </c>
      <c r="L99" s="137">
        <v>158</v>
      </c>
      <c r="M99" s="101">
        <v>4</v>
      </c>
    </row>
    <row r="100" spans="2:13" ht="9.75" customHeight="1">
      <c r="B100" s="107">
        <v>98</v>
      </c>
      <c r="C100" s="51">
        <v>228</v>
      </c>
      <c r="D100" s="11">
        <v>53</v>
      </c>
      <c r="E100" s="47" t="s">
        <v>2</v>
      </c>
      <c r="F100" s="125">
        <v>96</v>
      </c>
      <c r="G100" s="4"/>
      <c r="H100" s="76">
        <v>15</v>
      </c>
      <c r="I100" s="101">
        <v>3</v>
      </c>
      <c r="J100" s="73">
        <v>12.2</v>
      </c>
      <c r="K100" s="111">
        <v>3</v>
      </c>
      <c r="L100" s="137">
        <v>162</v>
      </c>
      <c r="M100" s="101">
        <v>3</v>
      </c>
    </row>
    <row r="101" spans="2:13" ht="9.75" customHeight="1">
      <c r="B101" s="107">
        <v>99</v>
      </c>
      <c r="C101" s="51">
        <v>229</v>
      </c>
      <c r="D101" s="11">
        <v>53.5</v>
      </c>
      <c r="E101" s="47" t="s">
        <v>2</v>
      </c>
      <c r="F101" s="125">
        <v>98</v>
      </c>
      <c r="G101" s="4"/>
      <c r="H101" s="76">
        <v>15.5</v>
      </c>
      <c r="I101" s="101">
        <v>2</v>
      </c>
      <c r="J101" s="73">
        <v>12.4</v>
      </c>
      <c r="K101" s="111">
        <v>2</v>
      </c>
      <c r="L101" s="137">
        <v>166</v>
      </c>
      <c r="M101" s="101">
        <v>2</v>
      </c>
    </row>
    <row r="102" spans="2:13" ht="9.75" customHeight="1" thickBot="1">
      <c r="B102" s="108">
        <v>100</v>
      </c>
      <c r="C102" s="61">
        <v>230</v>
      </c>
      <c r="D102" s="46">
        <v>54</v>
      </c>
      <c r="E102" s="62">
        <v>35</v>
      </c>
      <c r="F102" s="127">
        <v>100</v>
      </c>
      <c r="G102" s="4"/>
      <c r="H102" s="79">
        <v>16</v>
      </c>
      <c r="I102" s="102">
        <v>1</v>
      </c>
      <c r="J102" s="74">
        <v>13</v>
      </c>
      <c r="K102" s="112">
        <v>1</v>
      </c>
      <c r="L102" s="139">
        <v>170</v>
      </c>
      <c r="M102" s="102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M102"/>
  <sheetViews>
    <sheetView zoomScale="140" zoomScaleNormal="140" zoomScalePageLayoutView="0" workbookViewId="0" topLeftCell="A1">
      <selection activeCell="O47" sqref="O47"/>
    </sheetView>
  </sheetViews>
  <sheetFormatPr defaultColWidth="9.00390625" defaultRowHeight="12.75"/>
  <cols>
    <col min="1" max="1" width="2.875" style="0" customWidth="1"/>
    <col min="2" max="2" width="3.375" style="0" customWidth="1"/>
    <col min="9" max="9" width="3.25390625" style="0" customWidth="1"/>
    <col min="11" max="11" width="3.625" style="0" customWidth="1"/>
    <col min="13" max="13" width="3.25390625" style="0" customWidth="1"/>
  </cols>
  <sheetData>
    <row r="1" ht="13.5" thickBot="1"/>
    <row r="2" spans="2:13" ht="17.25" thickBot="1">
      <c r="B2" s="148" t="s">
        <v>0</v>
      </c>
      <c r="C2" s="149" t="s">
        <v>12</v>
      </c>
      <c r="D2" s="150" t="s">
        <v>8</v>
      </c>
      <c r="E2" s="149" t="s">
        <v>5</v>
      </c>
      <c r="F2" s="151" t="s">
        <v>17</v>
      </c>
      <c r="G2" s="176"/>
      <c r="H2" s="80" t="s">
        <v>6</v>
      </c>
      <c r="I2" s="99" t="s">
        <v>0</v>
      </c>
      <c r="J2" s="80" t="s">
        <v>19</v>
      </c>
      <c r="K2" s="128" t="s">
        <v>0</v>
      </c>
      <c r="L2" s="129" t="s">
        <v>20</v>
      </c>
      <c r="M2" s="128" t="s">
        <v>0</v>
      </c>
    </row>
    <row r="3" spans="2:13" ht="9.75" customHeight="1">
      <c r="B3" s="106">
        <v>1</v>
      </c>
      <c r="C3" s="152">
        <v>60</v>
      </c>
      <c r="D3" s="153">
        <v>8</v>
      </c>
      <c r="E3" s="154">
        <v>-5</v>
      </c>
      <c r="F3" s="155" t="s">
        <v>2</v>
      </c>
      <c r="G3" s="177"/>
      <c r="H3" s="168">
        <f>7.2+0.4</f>
        <v>7.6000000000000005</v>
      </c>
      <c r="I3" s="130">
        <v>100</v>
      </c>
      <c r="J3" s="169">
        <v>4.5</v>
      </c>
      <c r="K3" s="130">
        <v>100</v>
      </c>
      <c r="L3" s="170">
        <v>29</v>
      </c>
      <c r="M3" s="100">
        <v>100</v>
      </c>
    </row>
    <row r="4" spans="2:13" ht="9.75" customHeight="1">
      <c r="B4" s="107">
        <v>2</v>
      </c>
      <c r="C4" s="143">
        <v>66</v>
      </c>
      <c r="D4" s="145">
        <v>10</v>
      </c>
      <c r="E4" s="115">
        <v>-4</v>
      </c>
      <c r="F4" s="125">
        <v>1</v>
      </c>
      <c r="G4" s="177"/>
      <c r="H4" s="171" t="s">
        <v>1</v>
      </c>
      <c r="I4" s="117">
        <v>99</v>
      </c>
      <c r="J4" s="160">
        <v>4.51</v>
      </c>
      <c r="K4" s="117">
        <v>99</v>
      </c>
      <c r="L4" s="158">
        <v>29.2</v>
      </c>
      <c r="M4" s="101">
        <v>99</v>
      </c>
    </row>
    <row r="5" spans="2:13" ht="9.75" customHeight="1">
      <c r="B5" s="107">
        <v>3</v>
      </c>
      <c r="C5" s="143">
        <v>71</v>
      </c>
      <c r="D5" s="145">
        <v>11</v>
      </c>
      <c r="E5" s="47" t="s">
        <v>2</v>
      </c>
      <c r="F5" s="125" t="s">
        <v>2</v>
      </c>
      <c r="G5" s="177"/>
      <c r="H5" s="171" t="s">
        <v>1</v>
      </c>
      <c r="I5" s="117">
        <v>98</v>
      </c>
      <c r="J5" s="160">
        <v>4.52</v>
      </c>
      <c r="K5" s="117">
        <v>98</v>
      </c>
      <c r="L5" s="158">
        <v>29.4</v>
      </c>
      <c r="M5" s="101">
        <v>98</v>
      </c>
    </row>
    <row r="6" spans="2:13" ht="9.75" customHeight="1">
      <c r="B6" s="107">
        <v>4</v>
      </c>
      <c r="C6" s="143">
        <v>76</v>
      </c>
      <c r="D6" s="145">
        <v>12</v>
      </c>
      <c r="E6" s="115">
        <v>-3</v>
      </c>
      <c r="F6" s="125" t="s">
        <v>2</v>
      </c>
      <c r="G6" s="177"/>
      <c r="H6" s="171">
        <v>7.7</v>
      </c>
      <c r="I6" s="117">
        <v>97</v>
      </c>
      <c r="J6" s="160">
        <v>4.53</v>
      </c>
      <c r="K6" s="117">
        <v>97</v>
      </c>
      <c r="L6" s="158">
        <v>29.6</v>
      </c>
      <c r="M6" s="101">
        <v>97</v>
      </c>
    </row>
    <row r="7" spans="2:13" ht="9.75" customHeight="1">
      <c r="B7" s="107">
        <v>5</v>
      </c>
      <c r="C7" s="143">
        <v>80</v>
      </c>
      <c r="D7" s="145">
        <v>12.5</v>
      </c>
      <c r="E7" s="47" t="s">
        <v>2</v>
      </c>
      <c r="F7" s="125" t="s">
        <v>2</v>
      </c>
      <c r="G7" s="177"/>
      <c r="H7" s="171" t="s">
        <v>1</v>
      </c>
      <c r="I7" s="117">
        <v>96</v>
      </c>
      <c r="J7" s="160">
        <v>4.54</v>
      </c>
      <c r="K7" s="117">
        <v>96</v>
      </c>
      <c r="L7" s="158">
        <v>29.8</v>
      </c>
      <c r="M7" s="101">
        <v>96</v>
      </c>
    </row>
    <row r="8" spans="2:13" ht="9.75" customHeight="1">
      <c r="B8" s="107">
        <v>6</v>
      </c>
      <c r="C8" s="143">
        <v>84</v>
      </c>
      <c r="D8" s="145">
        <v>13</v>
      </c>
      <c r="E8" s="115">
        <v>-2</v>
      </c>
      <c r="F8" s="125">
        <v>2</v>
      </c>
      <c r="G8" s="177"/>
      <c r="H8" s="171" t="s">
        <v>1</v>
      </c>
      <c r="I8" s="117">
        <v>95</v>
      </c>
      <c r="J8" s="160">
        <v>4.55</v>
      </c>
      <c r="K8" s="117">
        <v>95</v>
      </c>
      <c r="L8" s="158">
        <v>30</v>
      </c>
      <c r="M8" s="101">
        <v>95</v>
      </c>
    </row>
    <row r="9" spans="2:13" ht="9.75" customHeight="1">
      <c r="B9" s="107">
        <v>7</v>
      </c>
      <c r="C9" s="143">
        <v>88</v>
      </c>
      <c r="D9" s="145">
        <v>13.5</v>
      </c>
      <c r="E9" s="47" t="s">
        <v>2</v>
      </c>
      <c r="F9" s="125" t="s">
        <v>2</v>
      </c>
      <c r="G9" s="177"/>
      <c r="H9" s="171">
        <v>7.8</v>
      </c>
      <c r="I9" s="117">
        <v>94</v>
      </c>
      <c r="J9" s="160">
        <v>4.56</v>
      </c>
      <c r="K9" s="117">
        <v>94</v>
      </c>
      <c r="L9" s="158">
        <v>30.2</v>
      </c>
      <c r="M9" s="101">
        <v>94</v>
      </c>
    </row>
    <row r="10" spans="2:13" ht="9.75" customHeight="1">
      <c r="B10" s="107">
        <v>8</v>
      </c>
      <c r="C10" s="143">
        <v>92</v>
      </c>
      <c r="D10" s="145">
        <v>14</v>
      </c>
      <c r="E10" s="115">
        <v>-1</v>
      </c>
      <c r="F10" s="125" t="s">
        <v>2</v>
      </c>
      <c r="G10" s="177"/>
      <c r="H10" s="171" t="s">
        <v>1</v>
      </c>
      <c r="I10" s="117">
        <v>93</v>
      </c>
      <c r="J10" s="160">
        <v>4.57</v>
      </c>
      <c r="K10" s="117">
        <v>93</v>
      </c>
      <c r="L10" s="158">
        <v>30.4</v>
      </c>
      <c r="M10" s="101">
        <v>93</v>
      </c>
    </row>
    <row r="11" spans="2:13" ht="9.75" customHeight="1">
      <c r="B11" s="107">
        <v>9</v>
      </c>
      <c r="C11" s="143">
        <v>96</v>
      </c>
      <c r="D11" s="145">
        <v>14.5</v>
      </c>
      <c r="E11" s="47" t="s">
        <v>2</v>
      </c>
      <c r="F11" s="125" t="s">
        <v>2</v>
      </c>
      <c r="G11" s="177"/>
      <c r="H11" s="171" t="s">
        <v>1</v>
      </c>
      <c r="I11" s="117">
        <v>92</v>
      </c>
      <c r="J11" s="160">
        <v>4.58</v>
      </c>
      <c r="K11" s="117">
        <v>92</v>
      </c>
      <c r="L11" s="158">
        <v>30.6</v>
      </c>
      <c r="M11" s="101">
        <v>92</v>
      </c>
    </row>
    <row r="12" spans="2:13" ht="9.75" customHeight="1">
      <c r="B12" s="107">
        <v>10</v>
      </c>
      <c r="C12" s="140">
        <v>100</v>
      </c>
      <c r="D12" s="144">
        <v>15</v>
      </c>
      <c r="E12" s="87">
        <v>0</v>
      </c>
      <c r="F12" s="125">
        <v>3</v>
      </c>
      <c r="G12" s="177"/>
      <c r="H12" s="171">
        <v>7.9</v>
      </c>
      <c r="I12" s="117">
        <v>91</v>
      </c>
      <c r="J12" s="160">
        <v>4.59</v>
      </c>
      <c r="K12" s="117">
        <v>91</v>
      </c>
      <c r="L12" s="158">
        <v>30.8</v>
      </c>
      <c r="M12" s="101">
        <v>91</v>
      </c>
    </row>
    <row r="13" spans="2:13" ht="9.75" customHeight="1">
      <c r="B13" s="107">
        <v>11</v>
      </c>
      <c r="C13" s="143">
        <v>103</v>
      </c>
      <c r="D13" s="145">
        <v>15.5</v>
      </c>
      <c r="E13" s="47" t="s">
        <v>2</v>
      </c>
      <c r="F13" s="125" t="s">
        <v>2</v>
      </c>
      <c r="G13" s="177"/>
      <c r="H13" s="172" t="s">
        <v>1</v>
      </c>
      <c r="I13" s="117">
        <v>90</v>
      </c>
      <c r="J13" s="159">
        <v>5</v>
      </c>
      <c r="K13" s="117">
        <v>90</v>
      </c>
      <c r="L13" s="162">
        <v>31</v>
      </c>
      <c r="M13" s="101">
        <v>90</v>
      </c>
    </row>
    <row r="14" spans="2:13" ht="9.75" customHeight="1">
      <c r="B14" s="107">
        <v>12</v>
      </c>
      <c r="C14" s="143">
        <v>106</v>
      </c>
      <c r="D14" s="145">
        <v>16</v>
      </c>
      <c r="E14" s="47" t="s">
        <v>2</v>
      </c>
      <c r="F14" s="125" t="s">
        <v>2</v>
      </c>
      <c r="G14" s="177"/>
      <c r="H14" s="171" t="s">
        <v>1</v>
      </c>
      <c r="I14" s="117">
        <v>89</v>
      </c>
      <c r="J14" s="160">
        <v>5.02</v>
      </c>
      <c r="K14" s="117">
        <v>89</v>
      </c>
      <c r="L14" s="158">
        <v>31.3</v>
      </c>
      <c r="M14" s="101">
        <v>89</v>
      </c>
    </row>
    <row r="15" spans="2:13" ht="9.75" customHeight="1">
      <c r="B15" s="107">
        <v>13</v>
      </c>
      <c r="C15" s="143">
        <v>109</v>
      </c>
      <c r="D15" s="145">
        <v>16.5</v>
      </c>
      <c r="E15" s="87">
        <v>1</v>
      </c>
      <c r="F15" s="125" t="s">
        <v>2</v>
      </c>
      <c r="G15" s="177"/>
      <c r="H15" s="171">
        <v>8</v>
      </c>
      <c r="I15" s="117">
        <v>88</v>
      </c>
      <c r="J15" s="163">
        <v>5.04</v>
      </c>
      <c r="K15" s="117">
        <v>88</v>
      </c>
      <c r="L15" s="158">
        <v>31.6</v>
      </c>
      <c r="M15" s="101">
        <v>88</v>
      </c>
    </row>
    <row r="16" spans="2:13" ht="9.75" customHeight="1">
      <c r="B16" s="107">
        <v>14</v>
      </c>
      <c r="C16" s="143">
        <v>112</v>
      </c>
      <c r="D16" s="145">
        <v>17</v>
      </c>
      <c r="E16" s="47" t="s">
        <v>2</v>
      </c>
      <c r="F16" s="125">
        <v>4</v>
      </c>
      <c r="G16" s="177"/>
      <c r="H16" s="171" t="s">
        <v>1</v>
      </c>
      <c r="I16" s="117">
        <v>87</v>
      </c>
      <c r="J16" s="160">
        <v>5.06</v>
      </c>
      <c r="K16" s="117">
        <v>87</v>
      </c>
      <c r="L16" s="158">
        <v>31.9</v>
      </c>
      <c r="M16" s="101">
        <v>87</v>
      </c>
    </row>
    <row r="17" spans="2:13" ht="9.75" customHeight="1">
      <c r="B17" s="107">
        <v>15</v>
      </c>
      <c r="C17" s="143">
        <v>115</v>
      </c>
      <c r="D17" s="145">
        <v>17.5</v>
      </c>
      <c r="E17" s="47" t="s">
        <v>2</v>
      </c>
      <c r="F17" s="125" t="s">
        <v>2</v>
      </c>
      <c r="G17" s="177"/>
      <c r="H17" s="171" t="s">
        <v>1</v>
      </c>
      <c r="I17" s="117">
        <v>86</v>
      </c>
      <c r="J17" s="160">
        <v>5.08</v>
      </c>
      <c r="K17" s="117">
        <v>86</v>
      </c>
      <c r="L17" s="158">
        <v>32.2</v>
      </c>
      <c r="M17" s="101">
        <v>86</v>
      </c>
    </row>
    <row r="18" spans="2:13" ht="9.75" customHeight="1">
      <c r="B18" s="107">
        <v>16</v>
      </c>
      <c r="C18" s="143">
        <v>118</v>
      </c>
      <c r="D18" s="145">
        <v>18</v>
      </c>
      <c r="E18" s="87">
        <v>2</v>
      </c>
      <c r="F18" s="125" t="s">
        <v>2</v>
      </c>
      <c r="G18" s="177"/>
      <c r="H18" s="171">
        <v>8.1</v>
      </c>
      <c r="I18" s="117">
        <v>85</v>
      </c>
      <c r="J18" s="160">
        <v>5.1</v>
      </c>
      <c r="K18" s="117">
        <v>85</v>
      </c>
      <c r="L18" s="158">
        <v>32.5</v>
      </c>
      <c r="M18" s="101">
        <v>85</v>
      </c>
    </row>
    <row r="19" spans="2:13" ht="9.75" customHeight="1">
      <c r="B19" s="107">
        <v>17</v>
      </c>
      <c r="C19" s="143">
        <v>121</v>
      </c>
      <c r="D19" s="145">
        <v>18.5</v>
      </c>
      <c r="E19" s="47" t="s">
        <v>2</v>
      </c>
      <c r="F19" s="125" t="s">
        <v>2</v>
      </c>
      <c r="G19" s="177"/>
      <c r="H19" s="171" t="s">
        <v>1</v>
      </c>
      <c r="I19" s="117">
        <v>84</v>
      </c>
      <c r="J19" s="163">
        <v>5.12</v>
      </c>
      <c r="K19" s="117">
        <v>84</v>
      </c>
      <c r="L19" s="158">
        <v>32.8</v>
      </c>
      <c r="M19" s="101">
        <v>84</v>
      </c>
    </row>
    <row r="20" spans="2:13" ht="9.75" customHeight="1">
      <c r="B20" s="107">
        <v>18</v>
      </c>
      <c r="C20" s="143">
        <v>124</v>
      </c>
      <c r="D20" s="145">
        <v>19</v>
      </c>
      <c r="E20" s="47" t="s">
        <v>2</v>
      </c>
      <c r="F20" s="125">
        <v>5</v>
      </c>
      <c r="G20" s="177"/>
      <c r="H20" s="171" t="s">
        <v>1</v>
      </c>
      <c r="I20" s="117">
        <v>83</v>
      </c>
      <c r="J20" s="160">
        <v>5.14</v>
      </c>
      <c r="K20" s="117">
        <v>83</v>
      </c>
      <c r="L20" s="158">
        <v>33.1</v>
      </c>
      <c r="M20" s="101">
        <v>83</v>
      </c>
    </row>
    <row r="21" spans="2:13" ht="9.75" customHeight="1">
      <c r="B21" s="107">
        <v>19</v>
      </c>
      <c r="C21" s="143">
        <v>127</v>
      </c>
      <c r="D21" s="145">
        <v>19.5</v>
      </c>
      <c r="E21" s="87">
        <v>3</v>
      </c>
      <c r="F21" s="125" t="s">
        <v>2</v>
      </c>
      <c r="G21" s="177"/>
      <c r="H21" s="171">
        <v>8.2</v>
      </c>
      <c r="I21" s="117">
        <v>82</v>
      </c>
      <c r="J21" s="160">
        <v>5.16</v>
      </c>
      <c r="K21" s="117">
        <v>82</v>
      </c>
      <c r="L21" s="158">
        <v>33.4</v>
      </c>
      <c r="M21" s="101">
        <v>82</v>
      </c>
    </row>
    <row r="22" spans="2:13" ht="9.75" customHeight="1">
      <c r="B22" s="107">
        <v>20</v>
      </c>
      <c r="C22" s="140">
        <v>130</v>
      </c>
      <c r="D22" s="144">
        <v>20</v>
      </c>
      <c r="E22" s="47" t="s">
        <v>2</v>
      </c>
      <c r="F22" s="126" t="s">
        <v>2</v>
      </c>
      <c r="G22" s="178"/>
      <c r="H22" s="171" t="s">
        <v>1</v>
      </c>
      <c r="I22" s="117">
        <v>81</v>
      </c>
      <c r="J22" s="160">
        <v>5.18</v>
      </c>
      <c r="K22" s="117">
        <v>81</v>
      </c>
      <c r="L22" s="158">
        <v>33.7</v>
      </c>
      <c r="M22" s="101">
        <v>81</v>
      </c>
    </row>
    <row r="23" spans="2:13" ht="9.75" customHeight="1">
      <c r="B23" s="107">
        <v>21</v>
      </c>
      <c r="C23" s="143">
        <v>133</v>
      </c>
      <c r="D23" s="145">
        <v>20.5</v>
      </c>
      <c r="E23" s="47" t="s">
        <v>2</v>
      </c>
      <c r="F23" s="125" t="s">
        <v>2</v>
      </c>
      <c r="G23" s="177"/>
      <c r="H23" s="172" t="s">
        <v>1</v>
      </c>
      <c r="I23" s="117">
        <v>80</v>
      </c>
      <c r="J23" s="164">
        <v>5.2</v>
      </c>
      <c r="K23" s="117">
        <v>80</v>
      </c>
      <c r="L23" s="162">
        <v>34</v>
      </c>
      <c r="M23" s="101">
        <v>80</v>
      </c>
    </row>
    <row r="24" spans="2:13" ht="9.75" customHeight="1">
      <c r="B24" s="107">
        <v>22</v>
      </c>
      <c r="C24" s="143">
        <v>136</v>
      </c>
      <c r="D24" s="145">
        <v>21</v>
      </c>
      <c r="E24" s="115">
        <v>4</v>
      </c>
      <c r="F24" s="125">
        <v>6</v>
      </c>
      <c r="G24" s="177"/>
      <c r="H24" s="171">
        <v>8.3</v>
      </c>
      <c r="I24" s="117">
        <v>79</v>
      </c>
      <c r="J24" s="160">
        <v>5.22</v>
      </c>
      <c r="K24" s="117">
        <v>79</v>
      </c>
      <c r="L24" s="158">
        <v>34.4</v>
      </c>
      <c r="M24" s="101">
        <v>79</v>
      </c>
    </row>
    <row r="25" spans="2:13" ht="9.75" customHeight="1">
      <c r="B25" s="107">
        <v>23</v>
      </c>
      <c r="C25" s="143">
        <v>139</v>
      </c>
      <c r="D25" s="145">
        <v>21.5</v>
      </c>
      <c r="E25" s="47" t="s">
        <v>2</v>
      </c>
      <c r="F25" s="125" t="s">
        <v>2</v>
      </c>
      <c r="G25" s="177"/>
      <c r="H25" s="171" t="s">
        <v>1</v>
      </c>
      <c r="I25" s="117">
        <v>78</v>
      </c>
      <c r="J25" s="160">
        <v>5.24</v>
      </c>
      <c r="K25" s="117">
        <v>78</v>
      </c>
      <c r="L25" s="158">
        <v>34.8</v>
      </c>
      <c r="M25" s="101">
        <v>78</v>
      </c>
    </row>
    <row r="26" spans="2:13" ht="9.75" customHeight="1">
      <c r="B26" s="107">
        <v>24</v>
      </c>
      <c r="C26" s="143">
        <v>142</v>
      </c>
      <c r="D26" s="145">
        <v>22</v>
      </c>
      <c r="E26" s="47" t="s">
        <v>2</v>
      </c>
      <c r="F26" s="125" t="s">
        <v>2</v>
      </c>
      <c r="G26" s="177"/>
      <c r="H26" s="171" t="s">
        <v>1</v>
      </c>
      <c r="I26" s="117">
        <v>77</v>
      </c>
      <c r="J26" s="160">
        <v>5.26</v>
      </c>
      <c r="K26" s="117">
        <v>77</v>
      </c>
      <c r="L26" s="158">
        <v>35.2</v>
      </c>
      <c r="M26" s="101">
        <v>77</v>
      </c>
    </row>
    <row r="27" spans="2:13" ht="9.75" customHeight="1">
      <c r="B27" s="107">
        <v>25</v>
      </c>
      <c r="C27" s="143">
        <v>145</v>
      </c>
      <c r="D27" s="145">
        <v>22.5</v>
      </c>
      <c r="E27" s="87">
        <v>5</v>
      </c>
      <c r="F27" s="125" t="s">
        <v>2</v>
      </c>
      <c r="G27" s="177"/>
      <c r="H27" s="171">
        <v>8.4</v>
      </c>
      <c r="I27" s="117">
        <v>76</v>
      </c>
      <c r="J27" s="163">
        <v>5.28</v>
      </c>
      <c r="K27" s="117">
        <v>76</v>
      </c>
      <c r="L27" s="158">
        <v>35.6</v>
      </c>
      <c r="M27" s="101">
        <v>76</v>
      </c>
    </row>
    <row r="28" spans="2:13" ht="9.75" customHeight="1">
      <c r="B28" s="107">
        <v>26</v>
      </c>
      <c r="C28" s="143">
        <v>148</v>
      </c>
      <c r="D28" s="145">
        <v>23</v>
      </c>
      <c r="E28" s="47" t="s">
        <v>2</v>
      </c>
      <c r="F28" s="125">
        <v>7</v>
      </c>
      <c r="G28" s="177"/>
      <c r="H28" s="171" t="s">
        <v>1</v>
      </c>
      <c r="I28" s="117">
        <v>75</v>
      </c>
      <c r="J28" s="160">
        <v>5.3</v>
      </c>
      <c r="K28" s="117">
        <v>75</v>
      </c>
      <c r="L28" s="158">
        <v>36</v>
      </c>
      <c r="M28" s="101">
        <v>75</v>
      </c>
    </row>
    <row r="29" spans="2:13" ht="9.75" customHeight="1">
      <c r="B29" s="107">
        <v>27</v>
      </c>
      <c r="C29" s="143">
        <v>151</v>
      </c>
      <c r="D29" s="145">
        <v>23.5</v>
      </c>
      <c r="E29" s="47" t="s">
        <v>2</v>
      </c>
      <c r="F29" s="125" t="s">
        <v>2</v>
      </c>
      <c r="G29" s="177"/>
      <c r="H29" s="171" t="s">
        <v>1</v>
      </c>
      <c r="I29" s="117">
        <v>74</v>
      </c>
      <c r="J29" s="160">
        <v>5.32</v>
      </c>
      <c r="K29" s="117">
        <v>74</v>
      </c>
      <c r="L29" s="158">
        <v>36.4</v>
      </c>
      <c r="M29" s="101">
        <v>74</v>
      </c>
    </row>
    <row r="30" spans="2:13" ht="9.75" customHeight="1">
      <c r="B30" s="107">
        <v>28</v>
      </c>
      <c r="C30" s="143">
        <v>154</v>
      </c>
      <c r="D30" s="145">
        <v>24</v>
      </c>
      <c r="E30" s="115">
        <v>6</v>
      </c>
      <c r="F30" s="125" t="s">
        <v>2</v>
      </c>
      <c r="G30" s="177"/>
      <c r="H30" s="171">
        <v>8.5</v>
      </c>
      <c r="I30" s="117">
        <v>73</v>
      </c>
      <c r="J30" s="160">
        <v>5.34</v>
      </c>
      <c r="K30" s="117">
        <v>73</v>
      </c>
      <c r="L30" s="158">
        <v>36.8</v>
      </c>
      <c r="M30" s="101">
        <v>73</v>
      </c>
    </row>
    <row r="31" spans="2:13" ht="9.75" customHeight="1">
      <c r="B31" s="107">
        <v>29</v>
      </c>
      <c r="C31" s="143">
        <v>157</v>
      </c>
      <c r="D31" s="145">
        <v>24.5</v>
      </c>
      <c r="E31" s="47" t="s">
        <v>2</v>
      </c>
      <c r="F31" s="125" t="s">
        <v>2</v>
      </c>
      <c r="G31" s="177"/>
      <c r="H31" s="171" t="s">
        <v>1</v>
      </c>
      <c r="I31" s="117">
        <v>72</v>
      </c>
      <c r="J31" s="163">
        <v>5.36</v>
      </c>
      <c r="K31" s="117">
        <v>72</v>
      </c>
      <c r="L31" s="158">
        <v>37.2</v>
      </c>
      <c r="M31" s="101">
        <v>72</v>
      </c>
    </row>
    <row r="32" spans="2:13" ht="9.75" customHeight="1">
      <c r="B32" s="107">
        <v>30</v>
      </c>
      <c r="C32" s="140">
        <v>160</v>
      </c>
      <c r="D32" s="144">
        <v>25</v>
      </c>
      <c r="E32" s="47" t="s">
        <v>2</v>
      </c>
      <c r="F32" s="126">
        <v>8</v>
      </c>
      <c r="G32" s="178"/>
      <c r="H32" s="171" t="s">
        <v>1</v>
      </c>
      <c r="I32" s="117">
        <v>71</v>
      </c>
      <c r="J32" s="160">
        <v>5.38</v>
      </c>
      <c r="K32" s="117">
        <v>71</v>
      </c>
      <c r="L32" s="158">
        <v>37.6</v>
      </c>
      <c r="M32" s="101">
        <v>71</v>
      </c>
    </row>
    <row r="33" spans="2:13" ht="9.75" customHeight="1">
      <c r="B33" s="107">
        <v>31</v>
      </c>
      <c r="C33" s="143">
        <v>162</v>
      </c>
      <c r="D33" s="145">
        <v>25.5</v>
      </c>
      <c r="E33" s="87">
        <v>7</v>
      </c>
      <c r="F33" s="125" t="s">
        <v>2</v>
      </c>
      <c r="G33" s="177"/>
      <c r="H33" s="172">
        <v>8.6</v>
      </c>
      <c r="I33" s="117">
        <v>70</v>
      </c>
      <c r="J33" s="159">
        <v>5.4</v>
      </c>
      <c r="K33" s="117">
        <v>70</v>
      </c>
      <c r="L33" s="162">
        <v>38</v>
      </c>
      <c r="M33" s="101">
        <v>70</v>
      </c>
    </row>
    <row r="34" spans="2:13" ht="9.75" customHeight="1">
      <c r="B34" s="107">
        <v>32</v>
      </c>
      <c r="C34" s="143">
        <v>164</v>
      </c>
      <c r="D34" s="145">
        <v>26</v>
      </c>
      <c r="E34" s="47" t="s">
        <v>2</v>
      </c>
      <c r="F34" s="125" t="s">
        <v>2</v>
      </c>
      <c r="G34" s="177"/>
      <c r="H34" s="173" t="s">
        <v>3</v>
      </c>
      <c r="I34" s="117">
        <v>69</v>
      </c>
      <c r="J34" s="160">
        <v>5.42</v>
      </c>
      <c r="K34" s="117">
        <v>69</v>
      </c>
      <c r="L34" s="158">
        <v>38.4</v>
      </c>
      <c r="M34" s="101">
        <v>69</v>
      </c>
    </row>
    <row r="35" spans="2:13" ht="9.75" customHeight="1">
      <c r="B35" s="107">
        <v>33</v>
      </c>
      <c r="C35" s="143">
        <v>166</v>
      </c>
      <c r="D35" s="145">
        <v>26.5</v>
      </c>
      <c r="E35" s="47" t="s">
        <v>2</v>
      </c>
      <c r="F35" s="125" t="s">
        <v>2</v>
      </c>
      <c r="G35" s="177"/>
      <c r="H35" s="173" t="s">
        <v>3</v>
      </c>
      <c r="I35" s="117">
        <v>68</v>
      </c>
      <c r="J35" s="163">
        <v>5.44</v>
      </c>
      <c r="K35" s="117">
        <v>68</v>
      </c>
      <c r="L35" s="158">
        <v>38.8</v>
      </c>
      <c r="M35" s="101">
        <v>68</v>
      </c>
    </row>
    <row r="36" spans="2:13" ht="9.75" customHeight="1">
      <c r="B36" s="107">
        <v>34</v>
      </c>
      <c r="C36" s="143">
        <v>168</v>
      </c>
      <c r="D36" s="145">
        <v>27</v>
      </c>
      <c r="E36" s="115">
        <v>8</v>
      </c>
      <c r="F36" s="125">
        <v>9</v>
      </c>
      <c r="G36" s="177"/>
      <c r="H36" s="171">
        <v>8.7</v>
      </c>
      <c r="I36" s="117">
        <v>67</v>
      </c>
      <c r="J36" s="160">
        <v>5.46</v>
      </c>
      <c r="K36" s="117">
        <v>67</v>
      </c>
      <c r="L36" s="145">
        <v>39.2</v>
      </c>
      <c r="M36" s="101">
        <v>67</v>
      </c>
    </row>
    <row r="37" spans="2:13" ht="9.75" customHeight="1">
      <c r="B37" s="107">
        <v>35</v>
      </c>
      <c r="C37" s="143">
        <v>170</v>
      </c>
      <c r="D37" s="145">
        <v>27.5</v>
      </c>
      <c r="E37" s="47" t="s">
        <v>2</v>
      </c>
      <c r="F37" s="125" t="s">
        <v>2</v>
      </c>
      <c r="G37" s="177"/>
      <c r="H37" s="171" t="s">
        <v>1</v>
      </c>
      <c r="I37" s="117">
        <v>66</v>
      </c>
      <c r="J37" s="160">
        <v>5.48</v>
      </c>
      <c r="K37" s="117">
        <v>66</v>
      </c>
      <c r="L37" s="158">
        <v>39.6</v>
      </c>
      <c r="M37" s="101">
        <v>66</v>
      </c>
    </row>
    <row r="38" spans="2:13" ht="9.75" customHeight="1">
      <c r="B38" s="107">
        <v>36</v>
      </c>
      <c r="C38" s="143">
        <v>172</v>
      </c>
      <c r="D38" s="145">
        <v>28</v>
      </c>
      <c r="E38" s="47" t="s">
        <v>2</v>
      </c>
      <c r="F38" s="125" t="s">
        <v>2</v>
      </c>
      <c r="G38" s="177"/>
      <c r="H38" s="171" t="s">
        <v>1</v>
      </c>
      <c r="I38" s="117">
        <v>65</v>
      </c>
      <c r="J38" s="160">
        <v>5.5</v>
      </c>
      <c r="K38" s="117">
        <v>65</v>
      </c>
      <c r="L38" s="158">
        <v>40</v>
      </c>
      <c r="M38" s="101">
        <v>65</v>
      </c>
    </row>
    <row r="39" spans="2:13" ht="9.75" customHeight="1">
      <c r="B39" s="107">
        <v>37</v>
      </c>
      <c r="C39" s="143">
        <v>174</v>
      </c>
      <c r="D39" s="145">
        <v>28.5</v>
      </c>
      <c r="E39" s="87">
        <v>9</v>
      </c>
      <c r="F39" s="156">
        <v>10</v>
      </c>
      <c r="G39" s="179"/>
      <c r="H39" s="171">
        <v>8.8</v>
      </c>
      <c r="I39" s="117">
        <v>64</v>
      </c>
      <c r="J39" s="163">
        <v>5.52</v>
      </c>
      <c r="K39" s="117">
        <v>64</v>
      </c>
      <c r="L39" s="158">
        <v>40.5</v>
      </c>
      <c r="M39" s="101">
        <v>64</v>
      </c>
    </row>
    <row r="40" spans="2:13" ht="9.75" customHeight="1">
      <c r="B40" s="107">
        <v>38</v>
      </c>
      <c r="C40" s="143">
        <v>176</v>
      </c>
      <c r="D40" s="145">
        <v>29</v>
      </c>
      <c r="E40" s="47" t="s">
        <v>2</v>
      </c>
      <c r="F40" s="125" t="s">
        <v>2</v>
      </c>
      <c r="G40" s="177"/>
      <c r="H40" s="171" t="s">
        <v>3</v>
      </c>
      <c r="I40" s="117">
        <v>63</v>
      </c>
      <c r="J40" s="160">
        <v>5.54</v>
      </c>
      <c r="K40" s="117">
        <v>63</v>
      </c>
      <c r="L40" s="158">
        <v>41</v>
      </c>
      <c r="M40" s="101">
        <v>63</v>
      </c>
    </row>
    <row r="41" spans="2:13" ht="9.75" customHeight="1">
      <c r="B41" s="107">
        <v>39</v>
      </c>
      <c r="C41" s="143">
        <v>178</v>
      </c>
      <c r="D41" s="145">
        <v>29.5</v>
      </c>
      <c r="E41" s="47" t="s">
        <v>2</v>
      </c>
      <c r="F41" s="125" t="s">
        <v>2</v>
      </c>
      <c r="G41" s="177"/>
      <c r="H41" s="171" t="s">
        <v>3</v>
      </c>
      <c r="I41" s="117">
        <v>62</v>
      </c>
      <c r="J41" s="160">
        <v>5.56</v>
      </c>
      <c r="K41" s="117">
        <v>62</v>
      </c>
      <c r="L41" s="158">
        <v>41.5</v>
      </c>
      <c r="M41" s="101">
        <v>62</v>
      </c>
    </row>
    <row r="42" spans="2:13" ht="9.75" customHeight="1">
      <c r="B42" s="107">
        <v>40</v>
      </c>
      <c r="C42" s="140">
        <v>180</v>
      </c>
      <c r="D42" s="144">
        <v>30</v>
      </c>
      <c r="E42" s="116">
        <v>10</v>
      </c>
      <c r="F42" s="126">
        <v>11</v>
      </c>
      <c r="G42" s="178"/>
      <c r="H42" s="171">
        <v>8.9</v>
      </c>
      <c r="I42" s="117">
        <v>61</v>
      </c>
      <c r="J42" s="160">
        <v>5.58</v>
      </c>
      <c r="K42" s="117">
        <v>61</v>
      </c>
      <c r="L42" s="158">
        <v>42</v>
      </c>
      <c r="M42" s="101">
        <v>61</v>
      </c>
    </row>
    <row r="43" spans="2:13" ht="9.75" customHeight="1">
      <c r="B43" s="107">
        <v>41</v>
      </c>
      <c r="C43" s="141">
        <v>182</v>
      </c>
      <c r="D43" s="145">
        <v>30.5</v>
      </c>
      <c r="E43" s="47" t="s">
        <v>2</v>
      </c>
      <c r="F43" s="125" t="s">
        <v>2</v>
      </c>
      <c r="G43" s="177"/>
      <c r="H43" s="172" t="s">
        <v>3</v>
      </c>
      <c r="I43" s="117">
        <v>60</v>
      </c>
      <c r="J43" s="159">
        <v>6</v>
      </c>
      <c r="K43" s="117">
        <v>60</v>
      </c>
      <c r="L43" s="144">
        <v>42.6</v>
      </c>
      <c r="M43" s="101">
        <v>60</v>
      </c>
    </row>
    <row r="44" spans="2:13" ht="9.75" customHeight="1">
      <c r="B44" s="107">
        <v>42</v>
      </c>
      <c r="C44" s="143">
        <v>184</v>
      </c>
      <c r="D44" s="145">
        <v>31</v>
      </c>
      <c r="E44" s="47" t="s">
        <v>2</v>
      </c>
      <c r="F44" s="125" t="s">
        <v>2</v>
      </c>
      <c r="G44" s="177"/>
      <c r="H44" s="171" t="s">
        <v>3</v>
      </c>
      <c r="I44" s="117">
        <v>59</v>
      </c>
      <c r="J44" s="160">
        <v>6.03</v>
      </c>
      <c r="K44" s="117">
        <v>59</v>
      </c>
      <c r="L44" s="158">
        <v>43.2</v>
      </c>
      <c r="M44" s="101">
        <v>59</v>
      </c>
    </row>
    <row r="45" spans="2:13" ht="9.75" customHeight="1">
      <c r="B45" s="107">
        <v>43</v>
      </c>
      <c r="C45" s="141">
        <v>186</v>
      </c>
      <c r="D45" s="145">
        <v>31.5</v>
      </c>
      <c r="E45" s="87">
        <v>11</v>
      </c>
      <c r="F45" s="125">
        <v>12</v>
      </c>
      <c r="G45" s="177"/>
      <c r="H45" s="171">
        <v>9</v>
      </c>
      <c r="I45" s="117">
        <v>58</v>
      </c>
      <c r="J45" s="160">
        <v>6.06</v>
      </c>
      <c r="K45" s="117">
        <v>58</v>
      </c>
      <c r="L45" s="158">
        <v>43.8</v>
      </c>
      <c r="M45" s="101">
        <v>58</v>
      </c>
    </row>
    <row r="46" spans="2:13" ht="9.75" customHeight="1">
      <c r="B46" s="107">
        <v>44</v>
      </c>
      <c r="C46" s="143">
        <v>188</v>
      </c>
      <c r="D46" s="145">
        <v>32</v>
      </c>
      <c r="E46" s="47" t="s">
        <v>2</v>
      </c>
      <c r="F46" s="125" t="s">
        <v>2</v>
      </c>
      <c r="G46" s="177"/>
      <c r="H46" s="171" t="s">
        <v>3</v>
      </c>
      <c r="I46" s="117">
        <v>57</v>
      </c>
      <c r="J46" s="160">
        <v>6.09</v>
      </c>
      <c r="K46" s="117">
        <v>57</v>
      </c>
      <c r="L46" s="158">
        <v>44.4</v>
      </c>
      <c r="M46" s="101">
        <v>57</v>
      </c>
    </row>
    <row r="47" spans="2:13" ht="9.75" customHeight="1">
      <c r="B47" s="107">
        <v>45</v>
      </c>
      <c r="C47" s="141">
        <v>190</v>
      </c>
      <c r="D47" s="145">
        <v>32.5</v>
      </c>
      <c r="E47" s="47" t="s">
        <v>2</v>
      </c>
      <c r="F47" s="125" t="s">
        <v>2</v>
      </c>
      <c r="G47" s="177"/>
      <c r="H47" s="171" t="s">
        <v>3</v>
      </c>
      <c r="I47" s="117">
        <v>56</v>
      </c>
      <c r="J47" s="160">
        <v>6.12</v>
      </c>
      <c r="K47" s="117">
        <v>56</v>
      </c>
      <c r="L47" s="158">
        <v>45</v>
      </c>
      <c r="M47" s="101">
        <v>56</v>
      </c>
    </row>
    <row r="48" spans="2:13" ht="9.75" customHeight="1">
      <c r="B48" s="107">
        <v>46</v>
      </c>
      <c r="C48" s="143">
        <v>192</v>
      </c>
      <c r="D48" s="145">
        <v>33</v>
      </c>
      <c r="E48" s="115">
        <v>12</v>
      </c>
      <c r="F48" s="125">
        <v>13</v>
      </c>
      <c r="G48" s="177"/>
      <c r="H48" s="171">
        <v>9.1</v>
      </c>
      <c r="I48" s="117">
        <v>55</v>
      </c>
      <c r="J48" s="160">
        <v>6.15</v>
      </c>
      <c r="K48" s="117">
        <v>55</v>
      </c>
      <c r="L48" s="158">
        <v>45.8</v>
      </c>
      <c r="M48" s="101">
        <v>55</v>
      </c>
    </row>
    <row r="49" spans="2:13" ht="9.75" customHeight="1">
      <c r="B49" s="107">
        <v>47</v>
      </c>
      <c r="C49" s="141">
        <v>194</v>
      </c>
      <c r="D49" s="145">
        <v>33.5</v>
      </c>
      <c r="E49" s="47" t="s">
        <v>2</v>
      </c>
      <c r="F49" s="125" t="s">
        <v>2</v>
      </c>
      <c r="G49" s="177"/>
      <c r="H49" s="171" t="s">
        <v>3</v>
      </c>
      <c r="I49" s="117">
        <v>54</v>
      </c>
      <c r="J49" s="160">
        <v>6.18</v>
      </c>
      <c r="K49" s="117">
        <v>54</v>
      </c>
      <c r="L49" s="158">
        <v>46.6</v>
      </c>
      <c r="M49" s="101">
        <v>54</v>
      </c>
    </row>
    <row r="50" spans="2:13" ht="9.75" customHeight="1">
      <c r="B50" s="107">
        <v>48</v>
      </c>
      <c r="C50" s="143">
        <v>196</v>
      </c>
      <c r="D50" s="145">
        <v>34</v>
      </c>
      <c r="E50" s="47" t="s">
        <v>2</v>
      </c>
      <c r="F50" s="125" t="s">
        <v>2</v>
      </c>
      <c r="G50" s="177"/>
      <c r="H50" s="171" t="s">
        <v>3</v>
      </c>
      <c r="I50" s="117">
        <v>53</v>
      </c>
      <c r="J50" s="160">
        <v>6.21</v>
      </c>
      <c r="K50" s="117">
        <v>53</v>
      </c>
      <c r="L50" s="158">
        <v>47.4</v>
      </c>
      <c r="M50" s="101">
        <v>53</v>
      </c>
    </row>
    <row r="51" spans="2:13" ht="9.75" customHeight="1">
      <c r="B51" s="107">
        <v>49</v>
      </c>
      <c r="C51" s="141">
        <v>198</v>
      </c>
      <c r="D51" s="145">
        <v>34.5</v>
      </c>
      <c r="E51" s="87">
        <v>13</v>
      </c>
      <c r="F51" s="125">
        <v>14</v>
      </c>
      <c r="G51" s="177"/>
      <c r="H51" s="171">
        <v>9.2</v>
      </c>
      <c r="I51" s="117">
        <v>52</v>
      </c>
      <c r="J51" s="160">
        <v>6.24</v>
      </c>
      <c r="K51" s="117">
        <v>52</v>
      </c>
      <c r="L51" s="158">
        <v>48.2</v>
      </c>
      <c r="M51" s="101">
        <v>52</v>
      </c>
    </row>
    <row r="52" spans="2:13" ht="9.75" customHeight="1">
      <c r="B52" s="107">
        <v>50</v>
      </c>
      <c r="C52" s="140">
        <v>200</v>
      </c>
      <c r="D52" s="144">
        <v>35</v>
      </c>
      <c r="E52" s="47" t="s">
        <v>2</v>
      </c>
      <c r="F52" s="125" t="s">
        <v>2</v>
      </c>
      <c r="G52" s="177"/>
      <c r="H52" s="171" t="s">
        <v>3</v>
      </c>
      <c r="I52" s="117">
        <v>51</v>
      </c>
      <c r="J52" s="160">
        <v>6.27</v>
      </c>
      <c r="K52" s="117">
        <v>51</v>
      </c>
      <c r="L52" s="158">
        <v>49</v>
      </c>
      <c r="M52" s="101">
        <v>51</v>
      </c>
    </row>
    <row r="53" spans="2:13" ht="9.75" customHeight="1">
      <c r="B53" s="107">
        <v>51</v>
      </c>
      <c r="C53" s="141">
        <v>202</v>
      </c>
      <c r="D53" s="145">
        <v>35.5</v>
      </c>
      <c r="E53" s="47" t="s">
        <v>2</v>
      </c>
      <c r="F53" s="157" t="s">
        <v>2</v>
      </c>
      <c r="G53" s="180"/>
      <c r="H53" s="172" t="s">
        <v>1</v>
      </c>
      <c r="I53" s="117">
        <v>50</v>
      </c>
      <c r="J53" s="159">
        <v>6.3</v>
      </c>
      <c r="K53" s="117">
        <v>50</v>
      </c>
      <c r="L53" s="144">
        <v>50</v>
      </c>
      <c r="M53" s="101">
        <v>50</v>
      </c>
    </row>
    <row r="54" spans="2:13" ht="9.75" customHeight="1">
      <c r="B54" s="107">
        <v>52</v>
      </c>
      <c r="C54" s="143">
        <v>204</v>
      </c>
      <c r="D54" s="145">
        <v>36</v>
      </c>
      <c r="E54" s="141">
        <v>14</v>
      </c>
      <c r="F54" s="157">
        <v>15</v>
      </c>
      <c r="G54" s="180"/>
      <c r="H54" s="171">
        <f>8.9+0.4</f>
        <v>9.3</v>
      </c>
      <c r="I54" s="117">
        <v>49</v>
      </c>
      <c r="J54" s="160">
        <v>6.33</v>
      </c>
      <c r="K54" s="117">
        <v>49</v>
      </c>
      <c r="L54" s="158">
        <v>51</v>
      </c>
      <c r="M54" s="101">
        <v>49</v>
      </c>
    </row>
    <row r="55" spans="2:13" ht="9.75" customHeight="1">
      <c r="B55" s="107">
        <v>53</v>
      </c>
      <c r="C55" s="143">
        <v>206</v>
      </c>
      <c r="D55" s="145">
        <v>36.5</v>
      </c>
      <c r="E55" s="47" t="s">
        <v>2</v>
      </c>
      <c r="F55" s="157" t="s">
        <v>2</v>
      </c>
      <c r="G55" s="180"/>
      <c r="H55" s="171" t="s">
        <v>1</v>
      </c>
      <c r="I55" s="117">
        <v>48</v>
      </c>
      <c r="J55" s="160">
        <v>6.36</v>
      </c>
      <c r="K55" s="117">
        <v>48</v>
      </c>
      <c r="L55" s="158">
        <v>52</v>
      </c>
      <c r="M55" s="101">
        <v>48</v>
      </c>
    </row>
    <row r="56" spans="2:13" ht="9.75" customHeight="1">
      <c r="B56" s="107">
        <v>54</v>
      </c>
      <c r="C56" s="143">
        <v>208</v>
      </c>
      <c r="D56" s="145">
        <v>37</v>
      </c>
      <c r="E56" s="47" t="s">
        <v>2</v>
      </c>
      <c r="F56" s="157" t="s">
        <v>2</v>
      </c>
      <c r="G56" s="180"/>
      <c r="H56" s="171" t="s">
        <v>1</v>
      </c>
      <c r="I56" s="117">
        <v>47</v>
      </c>
      <c r="J56" s="160">
        <v>6.39</v>
      </c>
      <c r="K56" s="117">
        <v>47</v>
      </c>
      <c r="L56" s="158">
        <v>53</v>
      </c>
      <c r="M56" s="101">
        <v>47</v>
      </c>
    </row>
    <row r="57" spans="2:13" ht="9.75" customHeight="1">
      <c r="B57" s="107">
        <v>55</v>
      </c>
      <c r="C57" s="143">
        <v>210</v>
      </c>
      <c r="D57" s="145">
        <v>37.5</v>
      </c>
      <c r="E57" s="87">
        <v>15</v>
      </c>
      <c r="F57" s="157">
        <v>16</v>
      </c>
      <c r="G57" s="180"/>
      <c r="H57" s="171">
        <f>9+0.4</f>
        <v>9.4</v>
      </c>
      <c r="I57" s="117">
        <v>46</v>
      </c>
      <c r="J57" s="160">
        <v>6.42</v>
      </c>
      <c r="K57" s="117">
        <v>46</v>
      </c>
      <c r="L57" s="158">
        <v>54</v>
      </c>
      <c r="M57" s="101">
        <v>46</v>
      </c>
    </row>
    <row r="58" spans="2:13" ht="9.75" customHeight="1">
      <c r="B58" s="107">
        <v>56</v>
      </c>
      <c r="C58" s="143">
        <v>212</v>
      </c>
      <c r="D58" s="145">
        <v>38</v>
      </c>
      <c r="E58" s="47" t="s">
        <v>2</v>
      </c>
      <c r="F58" s="157" t="s">
        <v>2</v>
      </c>
      <c r="G58" s="180"/>
      <c r="H58" s="171" t="s">
        <v>1</v>
      </c>
      <c r="I58" s="117">
        <v>45</v>
      </c>
      <c r="J58" s="160">
        <v>6.45</v>
      </c>
      <c r="K58" s="117">
        <v>45</v>
      </c>
      <c r="L58" s="158">
        <v>55</v>
      </c>
      <c r="M58" s="101">
        <v>45</v>
      </c>
    </row>
    <row r="59" spans="2:13" ht="9.75" customHeight="1">
      <c r="B59" s="107">
        <v>57</v>
      </c>
      <c r="C59" s="143">
        <v>214</v>
      </c>
      <c r="D59" s="145">
        <v>38.5</v>
      </c>
      <c r="E59" s="47" t="s">
        <v>2</v>
      </c>
      <c r="F59" s="157" t="s">
        <v>2</v>
      </c>
      <c r="G59" s="180"/>
      <c r="H59" s="171">
        <f>9.1+0.4</f>
        <v>9.5</v>
      </c>
      <c r="I59" s="117">
        <v>44</v>
      </c>
      <c r="J59" s="160">
        <v>6.49</v>
      </c>
      <c r="K59" s="117">
        <v>44</v>
      </c>
      <c r="L59" s="158">
        <v>56</v>
      </c>
      <c r="M59" s="101">
        <v>44</v>
      </c>
    </row>
    <row r="60" spans="2:13" ht="9.75" customHeight="1">
      <c r="B60" s="107">
        <v>58</v>
      </c>
      <c r="C60" s="143">
        <v>216</v>
      </c>
      <c r="D60" s="145">
        <v>39</v>
      </c>
      <c r="E60" s="87">
        <v>16</v>
      </c>
      <c r="F60" s="157">
        <v>17</v>
      </c>
      <c r="G60" s="180"/>
      <c r="H60" s="171" t="s">
        <v>1</v>
      </c>
      <c r="I60" s="117">
        <v>43</v>
      </c>
      <c r="J60" s="160">
        <v>6.53</v>
      </c>
      <c r="K60" s="117">
        <v>43</v>
      </c>
      <c r="L60" s="158">
        <v>57</v>
      </c>
      <c r="M60" s="101">
        <v>43</v>
      </c>
    </row>
    <row r="61" spans="2:13" ht="9.75" customHeight="1">
      <c r="B61" s="107">
        <v>59</v>
      </c>
      <c r="C61" s="141">
        <v>218</v>
      </c>
      <c r="D61" s="145">
        <v>39.5</v>
      </c>
      <c r="E61" s="47" t="s">
        <v>2</v>
      </c>
      <c r="F61" s="157" t="s">
        <v>2</v>
      </c>
      <c r="G61" s="180"/>
      <c r="H61" s="171">
        <f>9.2+0.4</f>
        <v>9.6</v>
      </c>
      <c r="I61" s="117">
        <v>42</v>
      </c>
      <c r="J61" s="160">
        <v>6.57</v>
      </c>
      <c r="K61" s="117">
        <v>42</v>
      </c>
      <c r="L61" s="158">
        <v>58</v>
      </c>
      <c r="M61" s="101">
        <v>42</v>
      </c>
    </row>
    <row r="62" spans="2:13" ht="9.75" customHeight="1">
      <c r="B62" s="107">
        <v>60</v>
      </c>
      <c r="C62" s="142">
        <v>220</v>
      </c>
      <c r="D62" s="144">
        <v>40</v>
      </c>
      <c r="E62" s="47" t="s">
        <v>2</v>
      </c>
      <c r="F62" s="126">
        <v>18</v>
      </c>
      <c r="G62" s="178"/>
      <c r="H62" s="171" t="s">
        <v>1</v>
      </c>
      <c r="I62" s="117">
        <v>41</v>
      </c>
      <c r="J62" s="160">
        <v>7.01</v>
      </c>
      <c r="K62" s="117">
        <v>41</v>
      </c>
      <c r="L62" s="165">
        <v>59</v>
      </c>
      <c r="M62" s="101">
        <v>41</v>
      </c>
    </row>
    <row r="63" spans="2:13" ht="9.75" customHeight="1">
      <c r="B63" s="107">
        <v>61</v>
      </c>
      <c r="C63" s="141">
        <v>221</v>
      </c>
      <c r="D63" s="145">
        <v>40.5</v>
      </c>
      <c r="E63" s="87">
        <v>17</v>
      </c>
      <c r="F63" s="157" t="s">
        <v>2</v>
      </c>
      <c r="G63" s="180"/>
      <c r="H63" s="172">
        <f>9.3+0.4</f>
        <v>9.700000000000001</v>
      </c>
      <c r="I63" s="117">
        <v>40</v>
      </c>
      <c r="J63" s="159">
        <v>7.05</v>
      </c>
      <c r="K63" s="117">
        <v>40</v>
      </c>
      <c r="L63" s="166">
        <v>60</v>
      </c>
      <c r="M63" s="101">
        <v>40</v>
      </c>
    </row>
    <row r="64" spans="2:13" ht="9.75" customHeight="1">
      <c r="B64" s="107">
        <v>62</v>
      </c>
      <c r="C64" s="143">
        <v>222</v>
      </c>
      <c r="D64" s="145">
        <v>41</v>
      </c>
      <c r="E64" s="47" t="s">
        <v>2</v>
      </c>
      <c r="F64" s="157">
        <v>19</v>
      </c>
      <c r="G64" s="180"/>
      <c r="H64" s="171" t="s">
        <v>1</v>
      </c>
      <c r="I64" s="117">
        <v>39</v>
      </c>
      <c r="J64" s="160">
        <v>7.09</v>
      </c>
      <c r="K64" s="117">
        <v>39</v>
      </c>
      <c r="L64" s="165">
        <v>61</v>
      </c>
      <c r="M64" s="101">
        <v>39</v>
      </c>
    </row>
    <row r="65" spans="2:13" ht="9.75" customHeight="1">
      <c r="B65" s="107">
        <v>63</v>
      </c>
      <c r="C65" s="143">
        <v>223</v>
      </c>
      <c r="D65" s="145">
        <v>41.5</v>
      </c>
      <c r="E65" s="47" t="s">
        <v>2</v>
      </c>
      <c r="F65" s="157" t="s">
        <v>2</v>
      </c>
      <c r="G65" s="180"/>
      <c r="H65" s="171">
        <f>9.4+0.4</f>
        <v>9.8</v>
      </c>
      <c r="I65" s="117">
        <v>38</v>
      </c>
      <c r="J65" s="160">
        <v>7.13</v>
      </c>
      <c r="K65" s="117">
        <v>38</v>
      </c>
      <c r="L65" s="165">
        <v>62</v>
      </c>
      <c r="M65" s="101">
        <v>38</v>
      </c>
    </row>
    <row r="66" spans="2:13" ht="9.75" customHeight="1">
      <c r="B66" s="107">
        <v>64</v>
      </c>
      <c r="C66" s="143">
        <v>224</v>
      </c>
      <c r="D66" s="145">
        <v>42</v>
      </c>
      <c r="E66" s="141">
        <v>18</v>
      </c>
      <c r="F66" s="157">
        <v>20</v>
      </c>
      <c r="G66" s="180"/>
      <c r="H66" s="171" t="s">
        <v>1</v>
      </c>
      <c r="I66" s="117">
        <v>37</v>
      </c>
      <c r="J66" s="160">
        <v>7.17</v>
      </c>
      <c r="K66" s="117">
        <v>37</v>
      </c>
      <c r="L66" s="165">
        <v>63</v>
      </c>
      <c r="M66" s="101">
        <v>37</v>
      </c>
    </row>
    <row r="67" spans="2:13" ht="9.75" customHeight="1">
      <c r="B67" s="107">
        <v>65</v>
      </c>
      <c r="C67" s="143">
        <v>225</v>
      </c>
      <c r="D67" s="145">
        <v>42.5</v>
      </c>
      <c r="E67" s="47" t="s">
        <v>2</v>
      </c>
      <c r="F67" s="157" t="s">
        <v>2</v>
      </c>
      <c r="G67" s="180"/>
      <c r="H67" s="171">
        <f>9.5+0.4</f>
        <v>9.9</v>
      </c>
      <c r="I67" s="117">
        <v>36</v>
      </c>
      <c r="J67" s="160">
        <v>7.21</v>
      </c>
      <c r="K67" s="117">
        <v>36</v>
      </c>
      <c r="L67" s="165">
        <v>64</v>
      </c>
      <c r="M67" s="101">
        <v>36</v>
      </c>
    </row>
    <row r="68" spans="2:13" ht="9.75" customHeight="1">
      <c r="B68" s="107">
        <v>66</v>
      </c>
      <c r="C68" s="143">
        <v>226</v>
      </c>
      <c r="D68" s="145">
        <v>43</v>
      </c>
      <c r="E68" s="47" t="s">
        <v>2</v>
      </c>
      <c r="F68" s="157">
        <v>21</v>
      </c>
      <c r="G68" s="180"/>
      <c r="H68" s="171" t="s">
        <v>1</v>
      </c>
      <c r="I68" s="117">
        <v>35</v>
      </c>
      <c r="J68" s="160">
        <v>7.25</v>
      </c>
      <c r="K68" s="117">
        <v>35</v>
      </c>
      <c r="L68" s="165">
        <v>65</v>
      </c>
      <c r="M68" s="101">
        <v>35</v>
      </c>
    </row>
    <row r="69" spans="2:13" ht="9.75" customHeight="1">
      <c r="B69" s="107">
        <v>67</v>
      </c>
      <c r="C69" s="143">
        <v>227</v>
      </c>
      <c r="D69" s="145">
        <v>43.5</v>
      </c>
      <c r="E69" s="87">
        <v>19</v>
      </c>
      <c r="F69" s="157" t="s">
        <v>2</v>
      </c>
      <c r="G69" s="180"/>
      <c r="H69" s="171">
        <f>9.6+0.4</f>
        <v>10</v>
      </c>
      <c r="I69" s="117">
        <v>34</v>
      </c>
      <c r="J69" s="160">
        <v>7.3</v>
      </c>
      <c r="K69" s="117">
        <v>34</v>
      </c>
      <c r="L69" s="165">
        <v>66</v>
      </c>
      <c r="M69" s="101">
        <v>34</v>
      </c>
    </row>
    <row r="70" spans="2:13" ht="9.75" customHeight="1">
      <c r="B70" s="107">
        <v>68</v>
      </c>
      <c r="C70" s="143">
        <v>228</v>
      </c>
      <c r="D70" s="145">
        <v>44</v>
      </c>
      <c r="E70" s="47" t="s">
        <v>2</v>
      </c>
      <c r="F70" s="157">
        <v>22</v>
      </c>
      <c r="G70" s="180"/>
      <c r="H70" s="171" t="s">
        <v>1</v>
      </c>
      <c r="I70" s="117">
        <v>33</v>
      </c>
      <c r="J70" s="160">
        <v>7.35</v>
      </c>
      <c r="K70" s="117">
        <v>33</v>
      </c>
      <c r="L70" s="165">
        <v>67</v>
      </c>
      <c r="M70" s="101">
        <v>33</v>
      </c>
    </row>
    <row r="71" spans="2:13" ht="9.75" customHeight="1">
      <c r="B71" s="107">
        <v>69</v>
      </c>
      <c r="C71" s="143">
        <v>229</v>
      </c>
      <c r="D71" s="145">
        <v>44.5</v>
      </c>
      <c r="E71" s="47" t="s">
        <v>2</v>
      </c>
      <c r="F71" s="157" t="s">
        <v>2</v>
      </c>
      <c r="G71" s="180"/>
      <c r="H71" s="171">
        <f>9.7+0.4</f>
        <v>10.1</v>
      </c>
      <c r="I71" s="117">
        <v>32</v>
      </c>
      <c r="J71" s="160">
        <v>7.4</v>
      </c>
      <c r="K71" s="117">
        <v>32</v>
      </c>
      <c r="L71" s="165">
        <v>68</v>
      </c>
      <c r="M71" s="101">
        <v>32</v>
      </c>
    </row>
    <row r="72" spans="2:13" ht="9.75" customHeight="1">
      <c r="B72" s="107">
        <v>70</v>
      </c>
      <c r="C72" s="142">
        <v>230</v>
      </c>
      <c r="D72" s="144">
        <v>45</v>
      </c>
      <c r="E72" s="140">
        <v>20</v>
      </c>
      <c r="F72" s="126">
        <v>23</v>
      </c>
      <c r="G72" s="178"/>
      <c r="H72" s="171" t="s">
        <v>1</v>
      </c>
      <c r="I72" s="117">
        <v>31</v>
      </c>
      <c r="J72" s="160">
        <v>7.45</v>
      </c>
      <c r="K72" s="117">
        <v>31</v>
      </c>
      <c r="L72" s="165">
        <v>69</v>
      </c>
      <c r="M72" s="101">
        <v>31</v>
      </c>
    </row>
    <row r="73" spans="2:13" ht="9.75" customHeight="1">
      <c r="B73" s="107">
        <v>71</v>
      </c>
      <c r="C73" s="141">
        <v>231</v>
      </c>
      <c r="D73" s="145">
        <v>45.5</v>
      </c>
      <c r="E73" s="47" t="s">
        <v>2</v>
      </c>
      <c r="F73" s="157" t="s">
        <v>2</v>
      </c>
      <c r="G73" s="180"/>
      <c r="H73" s="172">
        <f>9.8+0.4</f>
        <v>10.200000000000001</v>
      </c>
      <c r="I73" s="117">
        <v>30</v>
      </c>
      <c r="J73" s="159">
        <v>7.5</v>
      </c>
      <c r="K73" s="117">
        <v>30</v>
      </c>
      <c r="L73" s="166">
        <v>70</v>
      </c>
      <c r="M73" s="101">
        <v>30</v>
      </c>
    </row>
    <row r="74" spans="2:13" ht="9.75" customHeight="1">
      <c r="B74" s="107">
        <v>72</v>
      </c>
      <c r="C74" s="141">
        <v>232</v>
      </c>
      <c r="D74" s="145">
        <v>46</v>
      </c>
      <c r="E74" s="47" t="s">
        <v>2</v>
      </c>
      <c r="F74" s="157">
        <v>24</v>
      </c>
      <c r="G74" s="180"/>
      <c r="H74" s="171">
        <f>9.9+0.4</f>
        <v>10.3</v>
      </c>
      <c r="I74" s="117">
        <v>29</v>
      </c>
      <c r="J74" s="160">
        <v>7.55</v>
      </c>
      <c r="K74" s="117">
        <v>29</v>
      </c>
      <c r="L74" s="165">
        <v>71</v>
      </c>
      <c r="M74" s="101">
        <v>29</v>
      </c>
    </row>
    <row r="75" spans="2:13" ht="9.75" customHeight="1">
      <c r="B75" s="107">
        <v>73</v>
      </c>
      <c r="C75" s="141">
        <v>233</v>
      </c>
      <c r="D75" s="145">
        <v>46.5</v>
      </c>
      <c r="E75" s="87">
        <v>21</v>
      </c>
      <c r="F75" s="157" t="s">
        <v>2</v>
      </c>
      <c r="G75" s="180"/>
      <c r="H75" s="171">
        <f>10+0.4</f>
        <v>10.4</v>
      </c>
      <c r="I75" s="117">
        <v>28</v>
      </c>
      <c r="J75" s="160">
        <v>8</v>
      </c>
      <c r="K75" s="117">
        <v>28</v>
      </c>
      <c r="L75" s="165">
        <v>72</v>
      </c>
      <c r="M75" s="101">
        <v>28</v>
      </c>
    </row>
    <row r="76" spans="2:13" ht="9.75" customHeight="1">
      <c r="B76" s="107">
        <v>74</v>
      </c>
      <c r="C76" s="141">
        <v>234</v>
      </c>
      <c r="D76" s="145">
        <v>47</v>
      </c>
      <c r="E76" s="47" t="s">
        <v>2</v>
      </c>
      <c r="F76" s="157">
        <v>25</v>
      </c>
      <c r="G76" s="180"/>
      <c r="H76" s="171">
        <f>10.1+0.4</f>
        <v>10.5</v>
      </c>
      <c r="I76" s="117">
        <v>27</v>
      </c>
      <c r="J76" s="160">
        <v>8.05</v>
      </c>
      <c r="K76" s="117">
        <v>27</v>
      </c>
      <c r="L76" s="165">
        <v>73</v>
      </c>
      <c r="M76" s="101">
        <v>27</v>
      </c>
    </row>
    <row r="77" spans="2:13" ht="9.75" customHeight="1">
      <c r="B77" s="107">
        <v>75</v>
      </c>
      <c r="C77" s="141">
        <v>235</v>
      </c>
      <c r="D77" s="145">
        <v>47.5</v>
      </c>
      <c r="E77" s="47" t="s">
        <v>2</v>
      </c>
      <c r="F77" s="157" t="s">
        <v>2</v>
      </c>
      <c r="G77" s="180"/>
      <c r="H77" s="171">
        <f>10.2+0.4</f>
        <v>10.6</v>
      </c>
      <c r="I77" s="117">
        <v>26</v>
      </c>
      <c r="J77" s="160">
        <v>8.1</v>
      </c>
      <c r="K77" s="117">
        <v>26</v>
      </c>
      <c r="L77" s="165">
        <v>74</v>
      </c>
      <c r="M77" s="101">
        <v>26</v>
      </c>
    </row>
    <row r="78" spans="2:13" ht="9.75" customHeight="1">
      <c r="B78" s="107">
        <v>76</v>
      </c>
      <c r="C78" s="141">
        <v>236</v>
      </c>
      <c r="D78" s="145">
        <v>48</v>
      </c>
      <c r="E78" s="141">
        <v>22</v>
      </c>
      <c r="F78" s="157">
        <v>26</v>
      </c>
      <c r="G78" s="180"/>
      <c r="H78" s="171">
        <f>10.3+0.4</f>
        <v>10.700000000000001</v>
      </c>
      <c r="I78" s="117">
        <v>25</v>
      </c>
      <c r="J78" s="160">
        <v>8.15</v>
      </c>
      <c r="K78" s="117">
        <v>25</v>
      </c>
      <c r="L78" s="165">
        <v>75</v>
      </c>
      <c r="M78" s="101">
        <v>25</v>
      </c>
    </row>
    <row r="79" spans="2:13" ht="9.75" customHeight="1">
      <c r="B79" s="107">
        <v>77</v>
      </c>
      <c r="C79" s="141">
        <v>237</v>
      </c>
      <c r="D79" s="145">
        <v>48.5</v>
      </c>
      <c r="E79" s="47" t="s">
        <v>2</v>
      </c>
      <c r="F79" s="157" t="s">
        <v>2</v>
      </c>
      <c r="G79" s="180"/>
      <c r="H79" s="171">
        <f>10.4+0.4</f>
        <v>10.8</v>
      </c>
      <c r="I79" s="117">
        <v>24</v>
      </c>
      <c r="J79" s="160">
        <v>8.2</v>
      </c>
      <c r="K79" s="117">
        <v>24</v>
      </c>
      <c r="L79" s="165">
        <v>76</v>
      </c>
      <c r="M79" s="101">
        <v>24</v>
      </c>
    </row>
    <row r="80" spans="2:13" ht="9.75" customHeight="1">
      <c r="B80" s="107">
        <v>78</v>
      </c>
      <c r="C80" s="141">
        <v>238</v>
      </c>
      <c r="D80" s="145">
        <v>49</v>
      </c>
      <c r="E80" s="47" t="s">
        <v>2</v>
      </c>
      <c r="F80" s="157">
        <v>27</v>
      </c>
      <c r="G80" s="180"/>
      <c r="H80" s="171">
        <f>10.5+0.4</f>
        <v>10.9</v>
      </c>
      <c r="I80" s="117">
        <v>23</v>
      </c>
      <c r="J80" s="160">
        <v>8.25</v>
      </c>
      <c r="K80" s="117">
        <v>23</v>
      </c>
      <c r="L80" s="165">
        <v>77</v>
      </c>
      <c r="M80" s="101">
        <v>23</v>
      </c>
    </row>
    <row r="81" spans="2:13" ht="9.75" customHeight="1">
      <c r="B81" s="107">
        <v>79</v>
      </c>
      <c r="C81" s="141">
        <v>239</v>
      </c>
      <c r="D81" s="145">
        <v>49.5</v>
      </c>
      <c r="E81" s="87">
        <v>23</v>
      </c>
      <c r="F81" s="157" t="s">
        <v>2</v>
      </c>
      <c r="G81" s="180"/>
      <c r="H81" s="171">
        <f>10.6+0.4</f>
        <v>11</v>
      </c>
      <c r="I81" s="117">
        <v>22</v>
      </c>
      <c r="J81" s="160">
        <v>8.3</v>
      </c>
      <c r="K81" s="117">
        <v>22</v>
      </c>
      <c r="L81" s="165">
        <v>78</v>
      </c>
      <c r="M81" s="101">
        <v>22</v>
      </c>
    </row>
    <row r="82" spans="2:13" ht="9.75" customHeight="1">
      <c r="B82" s="107">
        <v>80</v>
      </c>
      <c r="C82" s="142">
        <v>240</v>
      </c>
      <c r="D82" s="144">
        <v>50</v>
      </c>
      <c r="E82" s="47" t="s">
        <v>2</v>
      </c>
      <c r="F82" s="126">
        <v>28</v>
      </c>
      <c r="G82" s="178"/>
      <c r="H82" s="171">
        <f>10.7+0.4</f>
        <v>11.1</v>
      </c>
      <c r="I82" s="117">
        <v>21</v>
      </c>
      <c r="J82" s="160">
        <v>8.35</v>
      </c>
      <c r="K82" s="117">
        <v>21</v>
      </c>
      <c r="L82" s="165">
        <v>80</v>
      </c>
      <c r="M82" s="101">
        <v>21</v>
      </c>
    </row>
    <row r="83" spans="2:13" ht="9.75" customHeight="1">
      <c r="B83" s="107">
        <v>81</v>
      </c>
      <c r="C83" s="141">
        <v>241</v>
      </c>
      <c r="D83" s="145">
        <v>50.5</v>
      </c>
      <c r="E83" s="47" t="s">
        <v>2</v>
      </c>
      <c r="F83" s="157" t="s">
        <v>2</v>
      </c>
      <c r="G83" s="180"/>
      <c r="H83" s="172">
        <f>10.8+0.4</f>
        <v>11.200000000000001</v>
      </c>
      <c r="I83" s="117">
        <v>20</v>
      </c>
      <c r="J83" s="159">
        <v>8.4</v>
      </c>
      <c r="K83" s="117">
        <v>20</v>
      </c>
      <c r="L83" s="167">
        <v>82</v>
      </c>
      <c r="M83" s="101">
        <v>20</v>
      </c>
    </row>
    <row r="84" spans="2:13" ht="9.75" customHeight="1">
      <c r="B84" s="107">
        <v>82</v>
      </c>
      <c r="C84" s="141">
        <v>242</v>
      </c>
      <c r="D84" s="145">
        <v>51</v>
      </c>
      <c r="E84" s="141">
        <v>24</v>
      </c>
      <c r="F84" s="157">
        <v>29</v>
      </c>
      <c r="G84" s="180"/>
      <c r="H84" s="171">
        <f>10.9+0.4</f>
        <v>11.3</v>
      </c>
      <c r="I84" s="117">
        <v>19</v>
      </c>
      <c r="J84" s="160">
        <v>8.46</v>
      </c>
      <c r="K84" s="117">
        <v>19</v>
      </c>
      <c r="L84" s="165">
        <v>84</v>
      </c>
      <c r="M84" s="101">
        <v>19</v>
      </c>
    </row>
    <row r="85" spans="2:13" ht="9.75" customHeight="1">
      <c r="B85" s="107">
        <v>83</v>
      </c>
      <c r="C85" s="141">
        <v>243</v>
      </c>
      <c r="D85" s="145">
        <v>51.5</v>
      </c>
      <c r="E85" s="47" t="s">
        <v>2</v>
      </c>
      <c r="F85" s="157" t="s">
        <v>2</v>
      </c>
      <c r="G85" s="180"/>
      <c r="H85" s="171">
        <f>11+0.4</f>
        <v>11.4</v>
      </c>
      <c r="I85" s="117">
        <v>18</v>
      </c>
      <c r="J85" s="160">
        <v>8.52</v>
      </c>
      <c r="K85" s="117">
        <v>18</v>
      </c>
      <c r="L85" s="165">
        <v>86</v>
      </c>
      <c r="M85" s="101">
        <v>18</v>
      </c>
    </row>
    <row r="86" spans="2:13" ht="9.75" customHeight="1">
      <c r="B86" s="107">
        <v>84</v>
      </c>
      <c r="C86" s="141">
        <v>244</v>
      </c>
      <c r="D86" s="145">
        <v>52</v>
      </c>
      <c r="E86" s="47" t="s">
        <v>2</v>
      </c>
      <c r="F86" s="157">
        <v>30</v>
      </c>
      <c r="G86" s="180"/>
      <c r="H86" s="171">
        <v>11.1</v>
      </c>
      <c r="I86" s="117">
        <v>17</v>
      </c>
      <c r="J86" s="160">
        <v>8.58</v>
      </c>
      <c r="K86" s="117">
        <v>17</v>
      </c>
      <c r="L86" s="165">
        <v>89</v>
      </c>
      <c r="M86" s="101">
        <v>17</v>
      </c>
    </row>
    <row r="87" spans="2:13" ht="9.75" customHeight="1">
      <c r="B87" s="107">
        <v>85</v>
      </c>
      <c r="C87" s="141">
        <v>245</v>
      </c>
      <c r="D87" s="145">
        <v>52.5</v>
      </c>
      <c r="E87" s="141">
        <v>25</v>
      </c>
      <c r="F87" s="157" t="s">
        <v>2</v>
      </c>
      <c r="G87" s="180"/>
      <c r="H87" s="171">
        <f>11.2+0.4</f>
        <v>11.6</v>
      </c>
      <c r="I87" s="117">
        <v>16</v>
      </c>
      <c r="J87" s="160">
        <v>9.04</v>
      </c>
      <c r="K87" s="117">
        <v>16</v>
      </c>
      <c r="L87" s="165">
        <v>92</v>
      </c>
      <c r="M87" s="101">
        <v>16</v>
      </c>
    </row>
    <row r="88" spans="2:13" ht="9.75" customHeight="1">
      <c r="B88" s="107">
        <v>86</v>
      </c>
      <c r="C88" s="141">
        <v>246</v>
      </c>
      <c r="D88" s="145">
        <v>53</v>
      </c>
      <c r="E88" s="47" t="s">
        <v>2</v>
      </c>
      <c r="F88" s="157">
        <v>31</v>
      </c>
      <c r="G88" s="180"/>
      <c r="H88" s="171">
        <v>11.3</v>
      </c>
      <c r="I88" s="117">
        <v>15</v>
      </c>
      <c r="J88" s="160">
        <v>9.1</v>
      </c>
      <c r="K88" s="117">
        <v>15</v>
      </c>
      <c r="L88" s="165">
        <v>95</v>
      </c>
      <c r="M88" s="101">
        <v>15</v>
      </c>
    </row>
    <row r="89" spans="2:13" ht="9.75" customHeight="1">
      <c r="B89" s="107">
        <v>87</v>
      </c>
      <c r="C89" s="141">
        <v>247</v>
      </c>
      <c r="D89" s="145">
        <v>53.5</v>
      </c>
      <c r="E89" s="47" t="s">
        <v>2</v>
      </c>
      <c r="F89" s="157" t="s">
        <v>2</v>
      </c>
      <c r="G89" s="180"/>
      <c r="H89" s="171">
        <f>11.4+0.4</f>
        <v>11.8</v>
      </c>
      <c r="I89" s="117">
        <v>14</v>
      </c>
      <c r="J89" s="160">
        <v>9.16</v>
      </c>
      <c r="K89" s="117">
        <v>14</v>
      </c>
      <c r="L89" s="165">
        <v>98</v>
      </c>
      <c r="M89" s="101">
        <v>14</v>
      </c>
    </row>
    <row r="90" spans="2:13" ht="9.75" customHeight="1">
      <c r="B90" s="107">
        <v>88</v>
      </c>
      <c r="C90" s="141">
        <v>248</v>
      </c>
      <c r="D90" s="145">
        <v>54</v>
      </c>
      <c r="E90" s="141">
        <v>26</v>
      </c>
      <c r="F90" s="157">
        <v>32</v>
      </c>
      <c r="G90" s="180"/>
      <c r="H90" s="171">
        <v>11.5</v>
      </c>
      <c r="I90" s="117">
        <v>13</v>
      </c>
      <c r="J90" s="160">
        <v>9.22</v>
      </c>
      <c r="K90" s="117">
        <v>13</v>
      </c>
      <c r="L90" s="165">
        <v>101</v>
      </c>
      <c r="M90" s="101">
        <v>13</v>
      </c>
    </row>
    <row r="91" spans="2:13" ht="9.75" customHeight="1">
      <c r="B91" s="107">
        <v>89</v>
      </c>
      <c r="C91" s="141">
        <v>249</v>
      </c>
      <c r="D91" s="145">
        <v>54.5</v>
      </c>
      <c r="E91" s="47" t="s">
        <v>2</v>
      </c>
      <c r="F91" s="157" t="s">
        <v>2</v>
      </c>
      <c r="G91" s="180"/>
      <c r="H91" s="171">
        <f>11.6+0.4</f>
        <v>12</v>
      </c>
      <c r="I91" s="117">
        <v>12</v>
      </c>
      <c r="J91" s="160">
        <v>9.28</v>
      </c>
      <c r="K91" s="117">
        <v>12</v>
      </c>
      <c r="L91" s="165">
        <v>104</v>
      </c>
      <c r="M91" s="101">
        <v>12</v>
      </c>
    </row>
    <row r="92" spans="2:13" ht="9.75" customHeight="1">
      <c r="B92" s="107">
        <v>90</v>
      </c>
      <c r="C92" s="142">
        <v>250</v>
      </c>
      <c r="D92" s="144">
        <v>55</v>
      </c>
      <c r="E92" s="48" t="s">
        <v>2</v>
      </c>
      <c r="F92" s="126">
        <v>33</v>
      </c>
      <c r="G92" s="178"/>
      <c r="H92" s="171">
        <v>11.8</v>
      </c>
      <c r="I92" s="117">
        <v>11</v>
      </c>
      <c r="J92" s="160">
        <v>9.34</v>
      </c>
      <c r="K92" s="117">
        <v>11</v>
      </c>
      <c r="L92" s="165">
        <v>107</v>
      </c>
      <c r="M92" s="101">
        <v>11</v>
      </c>
    </row>
    <row r="93" spans="2:13" ht="9.75" customHeight="1">
      <c r="B93" s="107">
        <v>91</v>
      </c>
      <c r="C93" s="141">
        <v>251</v>
      </c>
      <c r="D93" s="145">
        <v>56</v>
      </c>
      <c r="E93" s="141">
        <v>27</v>
      </c>
      <c r="F93" s="120" t="s">
        <v>2</v>
      </c>
      <c r="G93" s="181"/>
      <c r="H93" s="172">
        <f>12+0.4</f>
        <v>12.4</v>
      </c>
      <c r="I93" s="117">
        <v>10</v>
      </c>
      <c r="J93" s="159">
        <v>9.4</v>
      </c>
      <c r="K93" s="117">
        <v>10</v>
      </c>
      <c r="L93" s="167">
        <v>110</v>
      </c>
      <c r="M93" s="101">
        <v>10</v>
      </c>
    </row>
    <row r="94" spans="2:13" ht="9.75" customHeight="1">
      <c r="B94" s="107">
        <v>92</v>
      </c>
      <c r="C94" s="141">
        <v>252</v>
      </c>
      <c r="D94" s="145">
        <v>57</v>
      </c>
      <c r="E94" s="47" t="s">
        <v>2</v>
      </c>
      <c r="F94" s="157">
        <v>34</v>
      </c>
      <c r="G94" s="180"/>
      <c r="H94" s="171">
        <v>12.2</v>
      </c>
      <c r="I94" s="117">
        <v>9</v>
      </c>
      <c r="J94" s="160">
        <v>9.47</v>
      </c>
      <c r="K94" s="117">
        <v>9</v>
      </c>
      <c r="L94" s="165">
        <v>114</v>
      </c>
      <c r="M94" s="101">
        <v>9</v>
      </c>
    </row>
    <row r="95" spans="2:13" ht="9.75" customHeight="1">
      <c r="B95" s="107">
        <v>93</v>
      </c>
      <c r="C95" s="141">
        <v>253</v>
      </c>
      <c r="D95" s="145">
        <v>58</v>
      </c>
      <c r="E95" s="47" t="s">
        <v>2</v>
      </c>
      <c r="F95" s="120" t="s">
        <v>2</v>
      </c>
      <c r="G95" s="181"/>
      <c r="H95" s="171">
        <f>12.4+0.4</f>
        <v>12.8</v>
      </c>
      <c r="I95" s="117">
        <v>8</v>
      </c>
      <c r="J95" s="160">
        <v>9.54</v>
      </c>
      <c r="K95" s="117">
        <v>8</v>
      </c>
      <c r="L95" s="165">
        <v>118</v>
      </c>
      <c r="M95" s="101">
        <v>8</v>
      </c>
    </row>
    <row r="96" spans="2:13" ht="9.75" customHeight="1">
      <c r="B96" s="107">
        <v>94</v>
      </c>
      <c r="C96" s="141">
        <v>254</v>
      </c>
      <c r="D96" s="145">
        <v>59</v>
      </c>
      <c r="E96" s="141">
        <v>28</v>
      </c>
      <c r="F96" s="157">
        <v>35</v>
      </c>
      <c r="G96" s="180"/>
      <c r="H96" s="171">
        <f>12.6+0.4</f>
        <v>13</v>
      </c>
      <c r="I96" s="117">
        <v>7</v>
      </c>
      <c r="J96" s="160">
        <v>10.02</v>
      </c>
      <c r="K96" s="117">
        <v>7</v>
      </c>
      <c r="L96" s="165">
        <v>122</v>
      </c>
      <c r="M96" s="101">
        <v>7</v>
      </c>
    </row>
    <row r="97" spans="2:13" ht="9.75" customHeight="1">
      <c r="B97" s="107">
        <v>95</v>
      </c>
      <c r="C97" s="141">
        <v>255</v>
      </c>
      <c r="D97" s="145">
        <v>60</v>
      </c>
      <c r="E97" s="47" t="s">
        <v>2</v>
      </c>
      <c r="F97" s="120" t="s">
        <v>2</v>
      </c>
      <c r="G97" s="181"/>
      <c r="H97" s="171">
        <f>12.8+0.4</f>
        <v>13.200000000000001</v>
      </c>
      <c r="I97" s="117">
        <v>6</v>
      </c>
      <c r="J97" s="160">
        <v>10.1</v>
      </c>
      <c r="K97" s="117">
        <v>6</v>
      </c>
      <c r="L97" s="165">
        <v>126</v>
      </c>
      <c r="M97" s="101">
        <v>6</v>
      </c>
    </row>
    <row r="98" spans="2:13" ht="9.75" customHeight="1">
      <c r="B98" s="107">
        <v>96</v>
      </c>
      <c r="C98" s="141">
        <v>256</v>
      </c>
      <c r="D98" s="145">
        <v>61</v>
      </c>
      <c r="E98" s="47" t="s">
        <v>2</v>
      </c>
      <c r="F98" s="157">
        <v>36</v>
      </c>
      <c r="G98" s="180"/>
      <c r="H98" s="171">
        <v>13.5</v>
      </c>
      <c r="I98" s="117">
        <v>5</v>
      </c>
      <c r="J98" s="160">
        <v>10.2</v>
      </c>
      <c r="K98" s="117">
        <v>5</v>
      </c>
      <c r="L98" s="165">
        <v>130</v>
      </c>
      <c r="M98" s="101">
        <v>5</v>
      </c>
    </row>
    <row r="99" spans="2:13" ht="9.75" customHeight="1">
      <c r="B99" s="107">
        <v>97</v>
      </c>
      <c r="C99" s="141">
        <v>257</v>
      </c>
      <c r="D99" s="145">
        <v>62</v>
      </c>
      <c r="E99" s="141">
        <v>29</v>
      </c>
      <c r="F99" s="120" t="s">
        <v>2</v>
      </c>
      <c r="G99" s="181"/>
      <c r="H99" s="171">
        <v>13.8</v>
      </c>
      <c r="I99" s="117">
        <v>4</v>
      </c>
      <c r="J99" s="160">
        <v>10.35</v>
      </c>
      <c r="K99" s="117">
        <v>4</v>
      </c>
      <c r="L99" s="165">
        <v>134</v>
      </c>
      <c r="M99" s="101">
        <v>4</v>
      </c>
    </row>
    <row r="100" spans="2:13" ht="9.75" customHeight="1">
      <c r="B100" s="107">
        <v>98</v>
      </c>
      <c r="C100" s="141">
        <v>258</v>
      </c>
      <c r="D100" s="145">
        <v>63</v>
      </c>
      <c r="E100" s="47" t="s">
        <v>2</v>
      </c>
      <c r="F100" s="157">
        <v>37</v>
      </c>
      <c r="G100" s="180"/>
      <c r="H100" s="171">
        <v>14.1</v>
      </c>
      <c r="I100" s="117">
        <v>3</v>
      </c>
      <c r="J100" s="160">
        <v>10.5</v>
      </c>
      <c r="K100" s="117">
        <v>3</v>
      </c>
      <c r="L100" s="165">
        <v>138</v>
      </c>
      <c r="M100" s="101">
        <v>3</v>
      </c>
    </row>
    <row r="101" spans="2:13" ht="9.75" customHeight="1">
      <c r="B101" s="107">
        <v>99</v>
      </c>
      <c r="C101" s="141">
        <v>259</v>
      </c>
      <c r="D101" s="145">
        <v>64</v>
      </c>
      <c r="E101" s="47" t="s">
        <v>2</v>
      </c>
      <c r="F101" s="120" t="s">
        <v>2</v>
      </c>
      <c r="G101" s="181"/>
      <c r="H101" s="171">
        <v>14.5</v>
      </c>
      <c r="I101" s="117">
        <v>2</v>
      </c>
      <c r="J101" s="160">
        <v>11.1</v>
      </c>
      <c r="K101" s="117">
        <v>2</v>
      </c>
      <c r="L101" s="165">
        <v>143</v>
      </c>
      <c r="M101" s="101">
        <v>2</v>
      </c>
    </row>
    <row r="102" spans="2:13" ht="9.75" customHeight="1" thickBot="1">
      <c r="B102" s="108">
        <v>100</v>
      </c>
      <c r="C102" s="147">
        <v>260</v>
      </c>
      <c r="D102" s="146">
        <v>65</v>
      </c>
      <c r="E102" s="147">
        <v>30</v>
      </c>
      <c r="F102" s="127">
        <v>38</v>
      </c>
      <c r="G102" s="178"/>
      <c r="H102" s="174">
        <v>15</v>
      </c>
      <c r="I102" s="131">
        <v>1</v>
      </c>
      <c r="J102" s="161">
        <v>11.3</v>
      </c>
      <c r="K102" s="131">
        <v>1</v>
      </c>
      <c r="L102" s="175">
        <v>150</v>
      </c>
      <c r="M102" s="102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M102"/>
  <sheetViews>
    <sheetView zoomScale="140" zoomScaleNormal="140" zoomScalePageLayoutView="0" workbookViewId="0" topLeftCell="A55">
      <selection activeCell="H73" sqref="H73"/>
    </sheetView>
  </sheetViews>
  <sheetFormatPr defaultColWidth="9.00390625" defaultRowHeight="12.75"/>
  <cols>
    <col min="1" max="1" width="3.125" style="0" customWidth="1"/>
    <col min="2" max="2" width="3.25390625" style="0" customWidth="1"/>
    <col min="9" max="9" width="3.75390625" style="0" customWidth="1"/>
    <col min="11" max="11" width="3.25390625" style="0" customWidth="1"/>
    <col min="13" max="13" width="3.25390625" style="0" customWidth="1"/>
  </cols>
  <sheetData>
    <row r="1" ht="13.5" thickBot="1"/>
    <row r="2" spans="2:13" ht="17.25" thickBot="1">
      <c r="B2" s="105" t="s">
        <v>0</v>
      </c>
      <c r="C2" s="44" t="s">
        <v>12</v>
      </c>
      <c r="D2" s="44" t="s">
        <v>8</v>
      </c>
      <c r="E2" s="44" t="s">
        <v>5</v>
      </c>
      <c r="F2" s="41" t="s">
        <v>4</v>
      </c>
      <c r="G2" s="1"/>
      <c r="H2" s="80" t="s">
        <v>6</v>
      </c>
      <c r="I2" s="128" t="s">
        <v>0</v>
      </c>
      <c r="J2" s="132" t="s">
        <v>21</v>
      </c>
      <c r="K2" s="99" t="s">
        <v>0</v>
      </c>
      <c r="L2" s="136" t="s">
        <v>20</v>
      </c>
      <c r="M2" s="128" t="s">
        <v>0</v>
      </c>
    </row>
    <row r="3" spans="2:13" ht="9.75" customHeight="1">
      <c r="B3" s="106">
        <v>1</v>
      </c>
      <c r="C3" s="184">
        <v>60</v>
      </c>
      <c r="D3" s="17">
        <v>3</v>
      </c>
      <c r="E3" s="154">
        <v>-5</v>
      </c>
      <c r="F3" s="185" t="s">
        <v>2</v>
      </c>
      <c r="G3" s="4"/>
      <c r="H3" s="72">
        <v>7.8</v>
      </c>
      <c r="I3" s="100">
        <v>100</v>
      </c>
      <c r="J3" s="189">
        <v>6.5</v>
      </c>
      <c r="K3" s="135">
        <v>100</v>
      </c>
      <c r="L3" s="45">
        <v>29</v>
      </c>
      <c r="M3" s="100">
        <v>100</v>
      </c>
    </row>
    <row r="4" spans="2:13" ht="9.75" customHeight="1">
      <c r="B4" s="107">
        <v>2</v>
      </c>
      <c r="C4" s="82">
        <v>66</v>
      </c>
      <c r="D4" s="11">
        <v>4</v>
      </c>
      <c r="E4" s="115">
        <v>-4</v>
      </c>
      <c r="F4" s="121">
        <v>1</v>
      </c>
      <c r="G4" s="4"/>
      <c r="H4" s="72" t="s">
        <v>1</v>
      </c>
      <c r="I4" s="101">
        <v>99</v>
      </c>
      <c r="J4" s="190">
        <v>6.52</v>
      </c>
      <c r="K4" s="111">
        <v>99</v>
      </c>
      <c r="L4" s="11">
        <v>29.2</v>
      </c>
      <c r="M4" s="101">
        <v>99</v>
      </c>
    </row>
    <row r="5" spans="2:13" ht="9.75" customHeight="1">
      <c r="B5" s="107">
        <v>3</v>
      </c>
      <c r="C5" s="51">
        <v>71</v>
      </c>
      <c r="D5" s="11">
        <v>5</v>
      </c>
      <c r="E5" s="47" t="s">
        <v>2</v>
      </c>
      <c r="F5" s="121" t="s">
        <v>2</v>
      </c>
      <c r="G5" s="4"/>
      <c r="H5" s="72" t="s">
        <v>1</v>
      </c>
      <c r="I5" s="101">
        <v>98</v>
      </c>
      <c r="J5" s="190">
        <v>6.54</v>
      </c>
      <c r="K5" s="111">
        <v>98</v>
      </c>
      <c r="L5" s="11">
        <v>29.4</v>
      </c>
      <c r="M5" s="101">
        <v>98</v>
      </c>
    </row>
    <row r="6" spans="2:13" ht="9.75" customHeight="1">
      <c r="B6" s="107">
        <v>4</v>
      </c>
      <c r="C6" s="51">
        <v>76</v>
      </c>
      <c r="D6" s="11">
        <v>5.8</v>
      </c>
      <c r="E6" s="115">
        <v>-3</v>
      </c>
      <c r="F6" s="121">
        <v>2</v>
      </c>
      <c r="G6" s="4"/>
      <c r="H6" s="72">
        <v>7.9</v>
      </c>
      <c r="I6" s="101">
        <v>97</v>
      </c>
      <c r="J6" s="190">
        <v>6.56</v>
      </c>
      <c r="K6" s="111">
        <v>97</v>
      </c>
      <c r="L6" s="11">
        <v>29.6</v>
      </c>
      <c r="M6" s="101">
        <v>97</v>
      </c>
    </row>
    <row r="7" spans="2:13" ht="9.75" customHeight="1">
      <c r="B7" s="107">
        <v>5</v>
      </c>
      <c r="C7" s="51">
        <v>80</v>
      </c>
      <c r="D7" s="11">
        <v>6.49999999999999</v>
      </c>
      <c r="E7" s="47" t="s">
        <v>2</v>
      </c>
      <c r="F7" s="121" t="s">
        <v>2</v>
      </c>
      <c r="G7" s="4"/>
      <c r="H7" s="72" t="s">
        <v>1</v>
      </c>
      <c r="I7" s="101">
        <v>96</v>
      </c>
      <c r="J7" s="190">
        <v>6.58</v>
      </c>
      <c r="K7" s="111">
        <v>96</v>
      </c>
      <c r="L7" s="11">
        <v>29.8</v>
      </c>
      <c r="M7" s="101">
        <v>96</v>
      </c>
    </row>
    <row r="8" spans="2:13" ht="9.75" customHeight="1">
      <c r="B8" s="107">
        <v>6</v>
      </c>
      <c r="C8" s="51">
        <v>84</v>
      </c>
      <c r="D8" s="11">
        <v>7.19999999999999</v>
      </c>
      <c r="E8" s="115">
        <v>-2</v>
      </c>
      <c r="F8" s="121">
        <v>3</v>
      </c>
      <c r="G8" s="5"/>
      <c r="H8" s="72" t="s">
        <v>1</v>
      </c>
      <c r="I8" s="101">
        <v>95</v>
      </c>
      <c r="J8" s="190">
        <v>7</v>
      </c>
      <c r="K8" s="111">
        <v>95</v>
      </c>
      <c r="L8" s="11">
        <v>30</v>
      </c>
      <c r="M8" s="101">
        <v>95</v>
      </c>
    </row>
    <row r="9" spans="2:13" ht="9.75" customHeight="1">
      <c r="B9" s="107">
        <v>7</v>
      </c>
      <c r="C9" s="51">
        <v>88</v>
      </c>
      <c r="D9" s="11">
        <v>7.89999999999999</v>
      </c>
      <c r="E9" s="47" t="s">
        <v>2</v>
      </c>
      <c r="F9" s="121" t="s">
        <v>2</v>
      </c>
      <c r="G9" s="4"/>
      <c r="H9" s="72">
        <v>8</v>
      </c>
      <c r="I9" s="101">
        <v>94</v>
      </c>
      <c r="J9" s="190">
        <v>7.02</v>
      </c>
      <c r="K9" s="111">
        <v>94</v>
      </c>
      <c r="L9" s="11">
        <v>30.2</v>
      </c>
      <c r="M9" s="101">
        <v>94</v>
      </c>
    </row>
    <row r="10" spans="2:13" ht="9.75" customHeight="1">
      <c r="B10" s="107">
        <v>8</v>
      </c>
      <c r="C10" s="51">
        <v>92</v>
      </c>
      <c r="D10" s="11">
        <v>8.59999999999999</v>
      </c>
      <c r="E10" s="115">
        <v>-1</v>
      </c>
      <c r="F10" s="121">
        <v>4</v>
      </c>
      <c r="G10" s="4"/>
      <c r="H10" s="72" t="s">
        <v>1</v>
      </c>
      <c r="I10" s="101">
        <v>93</v>
      </c>
      <c r="J10" s="190">
        <v>7.04</v>
      </c>
      <c r="K10" s="111">
        <v>93</v>
      </c>
      <c r="L10" s="11">
        <v>30.4</v>
      </c>
      <c r="M10" s="101">
        <v>93</v>
      </c>
    </row>
    <row r="11" spans="2:13" ht="9.75" customHeight="1">
      <c r="B11" s="107">
        <v>9</v>
      </c>
      <c r="C11" s="51">
        <v>96</v>
      </c>
      <c r="D11" s="11">
        <v>9.29999999999999</v>
      </c>
      <c r="E11" s="47" t="s">
        <v>2</v>
      </c>
      <c r="F11" s="121" t="s">
        <v>2</v>
      </c>
      <c r="G11" s="4"/>
      <c r="H11" s="72" t="s">
        <v>1</v>
      </c>
      <c r="I11" s="101">
        <v>92</v>
      </c>
      <c r="J11" s="190">
        <v>7.06</v>
      </c>
      <c r="K11" s="111">
        <v>92</v>
      </c>
      <c r="L11" s="11">
        <v>30.6</v>
      </c>
      <c r="M11" s="101">
        <v>92</v>
      </c>
    </row>
    <row r="12" spans="2:13" ht="9.75" customHeight="1">
      <c r="B12" s="107">
        <v>10</v>
      </c>
      <c r="C12" s="83">
        <v>100</v>
      </c>
      <c r="D12" s="45">
        <v>9.99999999999999</v>
      </c>
      <c r="E12" s="116">
        <v>0</v>
      </c>
      <c r="F12" s="122">
        <v>5</v>
      </c>
      <c r="G12" s="4"/>
      <c r="H12" s="72">
        <v>8.1</v>
      </c>
      <c r="I12" s="101">
        <v>91</v>
      </c>
      <c r="J12" s="190">
        <v>0.004953703703703704</v>
      </c>
      <c r="K12" s="111">
        <v>91</v>
      </c>
      <c r="L12" s="11">
        <v>30.8</v>
      </c>
      <c r="M12" s="101">
        <v>91</v>
      </c>
    </row>
    <row r="13" spans="2:13" ht="9.75" customHeight="1">
      <c r="B13" s="107">
        <v>11</v>
      </c>
      <c r="C13" s="51">
        <v>103</v>
      </c>
      <c r="D13" s="11">
        <v>10.7</v>
      </c>
      <c r="E13" s="47" t="s">
        <v>2</v>
      </c>
      <c r="F13" s="121" t="s">
        <v>2</v>
      </c>
      <c r="G13" s="4"/>
      <c r="H13" s="72" t="s">
        <v>1</v>
      </c>
      <c r="I13" s="101">
        <v>90</v>
      </c>
      <c r="J13" s="189">
        <v>7.1</v>
      </c>
      <c r="K13" s="111">
        <v>90</v>
      </c>
      <c r="L13" s="45">
        <v>31</v>
      </c>
      <c r="M13" s="101">
        <v>90</v>
      </c>
    </row>
    <row r="14" spans="2:13" ht="9.75" customHeight="1">
      <c r="B14" s="107">
        <v>12</v>
      </c>
      <c r="C14" s="51">
        <v>106</v>
      </c>
      <c r="D14" s="11">
        <v>11.4</v>
      </c>
      <c r="E14" s="115">
        <v>1</v>
      </c>
      <c r="F14" s="121">
        <v>6</v>
      </c>
      <c r="G14" s="4"/>
      <c r="H14" s="72" t="s">
        <v>1</v>
      </c>
      <c r="I14" s="101">
        <v>89</v>
      </c>
      <c r="J14" s="190">
        <v>7.12</v>
      </c>
      <c r="K14" s="111">
        <v>89</v>
      </c>
      <c r="L14" s="11">
        <v>31.2</v>
      </c>
      <c r="M14" s="101">
        <v>89</v>
      </c>
    </row>
    <row r="15" spans="2:13" ht="9.75" customHeight="1">
      <c r="B15" s="107">
        <v>13</v>
      </c>
      <c r="C15" s="51">
        <v>109</v>
      </c>
      <c r="D15" s="11">
        <v>12.1</v>
      </c>
      <c r="E15" s="114"/>
      <c r="F15" s="121" t="s">
        <v>2</v>
      </c>
      <c r="G15" s="4"/>
      <c r="H15" s="72">
        <v>8.2</v>
      </c>
      <c r="I15" s="101">
        <v>88</v>
      </c>
      <c r="J15" s="190">
        <v>7.14</v>
      </c>
      <c r="K15" s="111">
        <v>88</v>
      </c>
      <c r="L15" s="11">
        <v>31.3</v>
      </c>
      <c r="M15" s="101">
        <v>88</v>
      </c>
    </row>
    <row r="16" spans="2:13" ht="9.75" customHeight="1">
      <c r="B16" s="107">
        <v>14</v>
      </c>
      <c r="C16" s="51">
        <v>112</v>
      </c>
      <c r="D16" s="11">
        <v>12.8</v>
      </c>
      <c r="E16" s="115">
        <v>2</v>
      </c>
      <c r="F16" s="121">
        <v>7</v>
      </c>
      <c r="G16" s="4"/>
      <c r="H16" s="72" t="s">
        <v>1</v>
      </c>
      <c r="I16" s="101">
        <v>87</v>
      </c>
      <c r="J16" s="190">
        <v>7.16</v>
      </c>
      <c r="K16" s="111">
        <v>87</v>
      </c>
      <c r="L16" s="11">
        <v>31.6</v>
      </c>
      <c r="M16" s="101">
        <v>87</v>
      </c>
    </row>
    <row r="17" spans="2:13" ht="9.75" customHeight="1">
      <c r="B17" s="107">
        <v>15</v>
      </c>
      <c r="C17" s="51">
        <v>115</v>
      </c>
      <c r="D17" s="11">
        <v>13.5</v>
      </c>
      <c r="E17" s="114"/>
      <c r="F17" s="121" t="s">
        <v>2</v>
      </c>
      <c r="G17" s="4"/>
      <c r="H17" s="72" t="s">
        <v>1</v>
      </c>
      <c r="I17" s="101">
        <v>86</v>
      </c>
      <c r="J17" s="190">
        <v>7.18</v>
      </c>
      <c r="K17" s="111">
        <v>86</v>
      </c>
      <c r="L17" s="11">
        <v>31.9</v>
      </c>
      <c r="M17" s="101">
        <v>86</v>
      </c>
    </row>
    <row r="18" spans="2:13" ht="9.75" customHeight="1">
      <c r="B18" s="107">
        <v>16</v>
      </c>
      <c r="C18" s="51">
        <v>118</v>
      </c>
      <c r="D18" s="11">
        <v>14.2</v>
      </c>
      <c r="E18" s="115">
        <v>3</v>
      </c>
      <c r="F18" s="121">
        <v>8</v>
      </c>
      <c r="G18" s="4"/>
      <c r="H18" s="72">
        <v>8.3</v>
      </c>
      <c r="I18" s="101">
        <v>85</v>
      </c>
      <c r="J18" s="190">
        <v>7.2</v>
      </c>
      <c r="K18" s="111">
        <v>85</v>
      </c>
      <c r="L18" s="11">
        <v>32.2</v>
      </c>
      <c r="M18" s="101">
        <v>85</v>
      </c>
    </row>
    <row r="19" spans="2:13" ht="9.75" customHeight="1">
      <c r="B19" s="107">
        <v>17</v>
      </c>
      <c r="C19" s="51">
        <v>121</v>
      </c>
      <c r="D19" s="11">
        <v>14.9</v>
      </c>
      <c r="E19" s="47" t="s">
        <v>2</v>
      </c>
      <c r="F19" s="121" t="s">
        <v>2</v>
      </c>
      <c r="G19" s="4"/>
      <c r="H19" s="72" t="s">
        <v>1</v>
      </c>
      <c r="I19" s="101">
        <v>84</v>
      </c>
      <c r="J19" s="190">
        <v>7.22</v>
      </c>
      <c r="K19" s="111">
        <v>84</v>
      </c>
      <c r="L19" s="11">
        <v>32.5</v>
      </c>
      <c r="M19" s="101">
        <v>84</v>
      </c>
    </row>
    <row r="20" spans="2:13" ht="9.75" customHeight="1">
      <c r="B20" s="107">
        <v>18</v>
      </c>
      <c r="C20" s="51">
        <v>124</v>
      </c>
      <c r="D20" s="11">
        <v>15.6</v>
      </c>
      <c r="E20" s="115">
        <v>4</v>
      </c>
      <c r="F20" s="121">
        <v>9</v>
      </c>
      <c r="G20" s="4"/>
      <c r="H20" s="72" t="s">
        <v>1</v>
      </c>
      <c r="I20" s="101">
        <v>83</v>
      </c>
      <c r="J20" s="190">
        <v>7.24</v>
      </c>
      <c r="K20" s="111">
        <v>83</v>
      </c>
      <c r="L20" s="11">
        <v>32.8</v>
      </c>
      <c r="M20" s="101">
        <v>83</v>
      </c>
    </row>
    <row r="21" spans="2:13" ht="9.75" customHeight="1">
      <c r="B21" s="107">
        <v>19</v>
      </c>
      <c r="C21" s="51">
        <v>127</v>
      </c>
      <c r="D21" s="11">
        <v>16.3</v>
      </c>
      <c r="E21" s="47" t="s">
        <v>2</v>
      </c>
      <c r="F21" s="121" t="s">
        <v>2</v>
      </c>
      <c r="G21" s="4"/>
      <c r="H21" s="72">
        <v>8.4</v>
      </c>
      <c r="I21" s="101">
        <v>82</v>
      </c>
      <c r="J21" s="190">
        <v>7.26</v>
      </c>
      <c r="K21" s="111">
        <v>82</v>
      </c>
      <c r="L21" s="11">
        <v>33.2</v>
      </c>
      <c r="M21" s="101">
        <v>82</v>
      </c>
    </row>
    <row r="22" spans="2:13" ht="9.75" customHeight="1">
      <c r="B22" s="107">
        <v>20</v>
      </c>
      <c r="C22" s="50">
        <v>130</v>
      </c>
      <c r="D22" s="45">
        <v>17</v>
      </c>
      <c r="E22" s="116">
        <v>5</v>
      </c>
      <c r="F22" s="122">
        <v>10</v>
      </c>
      <c r="G22" s="4"/>
      <c r="H22" s="72" t="s">
        <v>1</v>
      </c>
      <c r="I22" s="101">
        <v>81</v>
      </c>
      <c r="J22" s="190">
        <v>7.28</v>
      </c>
      <c r="K22" s="111">
        <v>81</v>
      </c>
      <c r="L22" s="11">
        <v>33.6</v>
      </c>
      <c r="M22" s="101">
        <v>81</v>
      </c>
    </row>
    <row r="23" spans="2:13" ht="9.75" customHeight="1">
      <c r="B23" s="107">
        <v>21</v>
      </c>
      <c r="C23" s="51">
        <v>133</v>
      </c>
      <c r="D23" s="11">
        <v>17.6</v>
      </c>
      <c r="E23" s="47" t="s">
        <v>2</v>
      </c>
      <c r="F23" s="121">
        <v>11</v>
      </c>
      <c r="G23" s="4"/>
      <c r="H23" s="72" t="s">
        <v>1</v>
      </c>
      <c r="I23" s="101">
        <v>80</v>
      </c>
      <c r="J23" s="189">
        <v>7.3</v>
      </c>
      <c r="K23" s="111">
        <v>80</v>
      </c>
      <c r="L23" s="45">
        <v>34</v>
      </c>
      <c r="M23" s="101">
        <v>80</v>
      </c>
    </row>
    <row r="24" spans="2:13" ht="9.75" customHeight="1">
      <c r="B24" s="107">
        <v>22</v>
      </c>
      <c r="C24" s="51">
        <v>136</v>
      </c>
      <c r="D24" s="11">
        <v>18.2</v>
      </c>
      <c r="E24" s="115">
        <v>6</v>
      </c>
      <c r="F24" s="121">
        <v>12</v>
      </c>
      <c r="G24" s="4"/>
      <c r="H24" s="72">
        <v>8.5</v>
      </c>
      <c r="I24" s="101">
        <v>79</v>
      </c>
      <c r="J24" s="190">
        <v>7.33</v>
      </c>
      <c r="K24" s="111">
        <v>79</v>
      </c>
      <c r="L24" s="11">
        <v>34.4</v>
      </c>
      <c r="M24" s="101">
        <v>79</v>
      </c>
    </row>
    <row r="25" spans="2:13" ht="9.75" customHeight="1">
      <c r="B25" s="107">
        <v>23</v>
      </c>
      <c r="C25" s="51">
        <v>139</v>
      </c>
      <c r="D25" s="11">
        <v>18.8</v>
      </c>
      <c r="E25" s="47" t="s">
        <v>2</v>
      </c>
      <c r="F25" s="121">
        <v>13</v>
      </c>
      <c r="G25" s="4"/>
      <c r="H25" s="72" t="s">
        <v>1</v>
      </c>
      <c r="I25" s="101">
        <v>78</v>
      </c>
      <c r="J25" s="190">
        <v>7.36</v>
      </c>
      <c r="K25" s="111">
        <v>78</v>
      </c>
      <c r="L25" s="11">
        <v>34.8</v>
      </c>
      <c r="M25" s="101">
        <v>78</v>
      </c>
    </row>
    <row r="26" spans="2:13" ht="9.75" customHeight="1">
      <c r="B26" s="107">
        <v>24</v>
      </c>
      <c r="C26" s="51">
        <v>142</v>
      </c>
      <c r="D26" s="11">
        <v>19.4</v>
      </c>
      <c r="E26" s="115">
        <v>7</v>
      </c>
      <c r="F26" s="121">
        <v>14</v>
      </c>
      <c r="G26" s="4"/>
      <c r="H26" s="72" t="s">
        <v>1</v>
      </c>
      <c r="I26" s="101">
        <v>77</v>
      </c>
      <c r="J26" s="190">
        <v>7.39</v>
      </c>
      <c r="K26" s="111">
        <v>77</v>
      </c>
      <c r="L26" s="11">
        <v>35.2</v>
      </c>
      <c r="M26" s="101">
        <v>77</v>
      </c>
    </row>
    <row r="27" spans="2:13" ht="9.75" customHeight="1">
      <c r="B27" s="107">
        <v>25</v>
      </c>
      <c r="C27" s="51">
        <v>145</v>
      </c>
      <c r="D27" s="11">
        <v>20</v>
      </c>
      <c r="E27" s="47" t="s">
        <v>2</v>
      </c>
      <c r="F27" s="121">
        <v>15</v>
      </c>
      <c r="G27" s="4"/>
      <c r="H27" s="72">
        <v>8.6</v>
      </c>
      <c r="I27" s="101">
        <v>76</v>
      </c>
      <c r="J27" s="190">
        <v>7.42</v>
      </c>
      <c r="K27" s="111">
        <v>76</v>
      </c>
      <c r="L27" s="11">
        <v>35.6</v>
      </c>
      <c r="M27" s="101">
        <v>76</v>
      </c>
    </row>
    <row r="28" spans="2:13" ht="9.75" customHeight="1">
      <c r="B28" s="107">
        <v>26</v>
      </c>
      <c r="C28" s="51">
        <v>148</v>
      </c>
      <c r="D28" s="11">
        <v>20.6</v>
      </c>
      <c r="E28" s="115">
        <v>8</v>
      </c>
      <c r="F28" s="121">
        <v>16</v>
      </c>
      <c r="G28" s="4"/>
      <c r="H28" s="72" t="s">
        <v>1</v>
      </c>
      <c r="I28" s="101">
        <v>75</v>
      </c>
      <c r="J28" s="190">
        <v>7.45</v>
      </c>
      <c r="K28" s="111">
        <v>75</v>
      </c>
      <c r="L28" s="11">
        <v>36</v>
      </c>
      <c r="M28" s="101">
        <v>75</v>
      </c>
    </row>
    <row r="29" spans="2:13" ht="9.75" customHeight="1">
      <c r="B29" s="107">
        <v>27</v>
      </c>
      <c r="C29" s="51">
        <v>151</v>
      </c>
      <c r="D29" s="11">
        <v>21.2</v>
      </c>
      <c r="E29" s="47" t="s">
        <v>2</v>
      </c>
      <c r="F29" s="121">
        <v>17</v>
      </c>
      <c r="G29" s="4"/>
      <c r="H29" s="72" t="s">
        <v>1</v>
      </c>
      <c r="I29" s="101">
        <v>74</v>
      </c>
      <c r="J29" s="190">
        <v>7.48</v>
      </c>
      <c r="K29" s="111">
        <v>74</v>
      </c>
      <c r="L29" s="11">
        <v>36.4</v>
      </c>
      <c r="M29" s="101">
        <v>74</v>
      </c>
    </row>
    <row r="30" spans="2:13" ht="9.75" customHeight="1">
      <c r="B30" s="107">
        <v>28</v>
      </c>
      <c r="C30" s="51">
        <v>154</v>
      </c>
      <c r="D30" s="11">
        <v>21.8</v>
      </c>
      <c r="E30" s="115">
        <v>9</v>
      </c>
      <c r="F30" s="121">
        <v>18</v>
      </c>
      <c r="G30" s="4"/>
      <c r="H30" s="72">
        <v>8.7</v>
      </c>
      <c r="I30" s="101">
        <v>73</v>
      </c>
      <c r="J30" s="190">
        <v>7.51</v>
      </c>
      <c r="K30" s="111">
        <v>73</v>
      </c>
      <c r="L30" s="11">
        <v>36.8</v>
      </c>
      <c r="M30" s="101">
        <v>73</v>
      </c>
    </row>
    <row r="31" spans="2:13" ht="9.75" customHeight="1">
      <c r="B31" s="107">
        <v>29</v>
      </c>
      <c r="C31" s="51">
        <v>157</v>
      </c>
      <c r="D31" s="11">
        <v>22.4</v>
      </c>
      <c r="E31" s="47" t="s">
        <v>2</v>
      </c>
      <c r="F31" s="121">
        <v>19</v>
      </c>
      <c r="G31" s="4"/>
      <c r="H31" s="72" t="s">
        <v>1</v>
      </c>
      <c r="I31" s="101">
        <v>72</v>
      </c>
      <c r="J31" s="190">
        <v>7.54</v>
      </c>
      <c r="K31" s="111">
        <v>72</v>
      </c>
      <c r="L31" s="11">
        <v>37.2</v>
      </c>
      <c r="M31" s="101">
        <v>72</v>
      </c>
    </row>
    <row r="32" spans="2:13" ht="9.75" customHeight="1">
      <c r="B32" s="107">
        <v>30</v>
      </c>
      <c r="C32" s="50">
        <v>160</v>
      </c>
      <c r="D32" s="45">
        <v>23</v>
      </c>
      <c r="E32" s="116">
        <v>10</v>
      </c>
      <c r="F32" s="122">
        <v>20</v>
      </c>
      <c r="G32" s="4"/>
      <c r="H32" s="72" t="s">
        <v>1</v>
      </c>
      <c r="I32" s="101">
        <v>71</v>
      </c>
      <c r="J32" s="190">
        <v>7.57</v>
      </c>
      <c r="K32" s="111">
        <v>71</v>
      </c>
      <c r="L32" s="11">
        <v>37.6</v>
      </c>
      <c r="M32" s="101">
        <v>71</v>
      </c>
    </row>
    <row r="33" spans="2:13" ht="9.75" customHeight="1">
      <c r="B33" s="107">
        <v>31</v>
      </c>
      <c r="C33" s="51">
        <v>162</v>
      </c>
      <c r="D33" s="11">
        <v>23.6</v>
      </c>
      <c r="E33" s="47" t="s">
        <v>2</v>
      </c>
      <c r="F33" s="121">
        <v>21</v>
      </c>
      <c r="G33" s="4"/>
      <c r="H33" s="72">
        <v>8.8</v>
      </c>
      <c r="I33" s="101">
        <v>70</v>
      </c>
      <c r="J33" s="189">
        <v>8</v>
      </c>
      <c r="K33" s="111">
        <v>70</v>
      </c>
      <c r="L33" s="45">
        <v>38</v>
      </c>
      <c r="M33" s="101">
        <v>70</v>
      </c>
    </row>
    <row r="34" spans="2:13" ht="9.75" customHeight="1">
      <c r="B34" s="107">
        <v>32</v>
      </c>
      <c r="C34" s="51">
        <v>164</v>
      </c>
      <c r="D34" s="11">
        <v>24.2</v>
      </c>
      <c r="E34" s="115">
        <v>11</v>
      </c>
      <c r="F34" s="121">
        <v>22</v>
      </c>
      <c r="G34" s="4"/>
      <c r="H34" s="72" t="s">
        <v>1</v>
      </c>
      <c r="I34" s="101">
        <v>69</v>
      </c>
      <c r="J34" s="190">
        <v>8.03</v>
      </c>
      <c r="K34" s="111">
        <v>69</v>
      </c>
      <c r="L34" s="11">
        <v>38.5</v>
      </c>
      <c r="M34" s="101">
        <v>69</v>
      </c>
    </row>
    <row r="35" spans="2:13" ht="9.75" customHeight="1">
      <c r="B35" s="107">
        <v>33</v>
      </c>
      <c r="C35" s="51">
        <v>166</v>
      </c>
      <c r="D35" s="11">
        <v>24.8</v>
      </c>
      <c r="E35" s="47" t="s">
        <v>2</v>
      </c>
      <c r="F35" s="121">
        <v>23</v>
      </c>
      <c r="G35" s="4"/>
      <c r="H35" s="72" t="s">
        <v>1</v>
      </c>
      <c r="I35" s="101">
        <v>68</v>
      </c>
      <c r="J35" s="190">
        <v>8.06</v>
      </c>
      <c r="K35" s="111">
        <v>68</v>
      </c>
      <c r="L35" s="11">
        <v>39</v>
      </c>
      <c r="M35" s="101">
        <v>68</v>
      </c>
    </row>
    <row r="36" spans="2:13" ht="9.75" customHeight="1">
      <c r="B36" s="107">
        <v>34</v>
      </c>
      <c r="C36" s="51">
        <v>168</v>
      </c>
      <c r="D36" s="11">
        <v>25.4</v>
      </c>
      <c r="E36" s="115">
        <v>12</v>
      </c>
      <c r="F36" s="121">
        <v>24</v>
      </c>
      <c r="G36" s="4"/>
      <c r="H36" s="72">
        <v>8.900000000000006</v>
      </c>
      <c r="I36" s="101">
        <v>67</v>
      </c>
      <c r="J36" s="190">
        <v>8.09</v>
      </c>
      <c r="K36" s="111">
        <v>67</v>
      </c>
      <c r="L36" s="11">
        <v>39.5</v>
      </c>
      <c r="M36" s="101">
        <v>67</v>
      </c>
    </row>
    <row r="37" spans="2:13" ht="9.75" customHeight="1">
      <c r="B37" s="107">
        <v>35</v>
      </c>
      <c r="C37" s="82">
        <v>170</v>
      </c>
      <c r="D37" s="11">
        <v>26</v>
      </c>
      <c r="E37" s="47" t="s">
        <v>2</v>
      </c>
      <c r="F37" s="121">
        <v>25</v>
      </c>
      <c r="G37" s="4"/>
      <c r="H37" s="72" t="s">
        <v>1</v>
      </c>
      <c r="I37" s="101">
        <v>66</v>
      </c>
      <c r="J37" s="190">
        <v>8.12</v>
      </c>
      <c r="K37" s="111">
        <v>66</v>
      </c>
      <c r="L37" s="11">
        <v>40</v>
      </c>
      <c r="M37" s="101">
        <v>66</v>
      </c>
    </row>
    <row r="38" spans="2:13" ht="9.75" customHeight="1">
      <c r="B38" s="107">
        <v>36</v>
      </c>
      <c r="C38" s="51">
        <v>172</v>
      </c>
      <c r="D38" s="11">
        <v>26.6</v>
      </c>
      <c r="E38" s="115">
        <v>13</v>
      </c>
      <c r="F38" s="121">
        <v>26</v>
      </c>
      <c r="G38" s="4"/>
      <c r="H38" s="72" t="s">
        <v>1</v>
      </c>
      <c r="I38" s="101">
        <v>65</v>
      </c>
      <c r="J38" s="190">
        <v>8.15</v>
      </c>
      <c r="K38" s="111">
        <v>65</v>
      </c>
      <c r="L38" s="11">
        <v>40.5</v>
      </c>
      <c r="M38" s="101">
        <v>65</v>
      </c>
    </row>
    <row r="39" spans="2:13" ht="9.75" customHeight="1">
      <c r="B39" s="107">
        <v>37</v>
      </c>
      <c r="C39" s="51">
        <v>174</v>
      </c>
      <c r="D39" s="11">
        <v>27.2</v>
      </c>
      <c r="E39" s="47" t="s">
        <v>2</v>
      </c>
      <c r="F39" s="121">
        <v>27</v>
      </c>
      <c r="G39" s="4"/>
      <c r="H39" s="72">
        <v>9</v>
      </c>
      <c r="I39" s="101">
        <v>64</v>
      </c>
      <c r="J39" s="190">
        <v>8.18</v>
      </c>
      <c r="K39" s="111">
        <v>64</v>
      </c>
      <c r="L39" s="11">
        <v>41</v>
      </c>
      <c r="M39" s="101">
        <v>64</v>
      </c>
    </row>
    <row r="40" spans="2:13" ht="9.75" customHeight="1">
      <c r="B40" s="107">
        <v>38</v>
      </c>
      <c r="C40" s="51">
        <v>176</v>
      </c>
      <c r="D40" s="11">
        <v>27.8</v>
      </c>
      <c r="E40" s="115">
        <v>14</v>
      </c>
      <c r="F40" s="121">
        <v>28</v>
      </c>
      <c r="G40" s="4"/>
      <c r="H40" s="72" t="s">
        <v>1</v>
      </c>
      <c r="I40" s="101">
        <v>63</v>
      </c>
      <c r="J40" s="190">
        <v>8.21</v>
      </c>
      <c r="K40" s="111">
        <v>63</v>
      </c>
      <c r="L40" s="11">
        <v>41.5</v>
      </c>
      <c r="M40" s="101">
        <v>63</v>
      </c>
    </row>
    <row r="41" spans="2:13" ht="9.75" customHeight="1">
      <c r="B41" s="107">
        <v>39</v>
      </c>
      <c r="C41" s="50">
        <v>178</v>
      </c>
      <c r="D41" s="11">
        <v>28.4</v>
      </c>
      <c r="E41" s="47" t="s">
        <v>2</v>
      </c>
      <c r="F41" s="121">
        <v>29</v>
      </c>
      <c r="G41" s="4"/>
      <c r="H41" s="72" t="s">
        <v>3</v>
      </c>
      <c r="I41" s="101">
        <v>62</v>
      </c>
      <c r="J41" s="190">
        <v>8.24</v>
      </c>
      <c r="K41" s="111">
        <v>62</v>
      </c>
      <c r="L41" s="11">
        <v>42</v>
      </c>
      <c r="M41" s="101">
        <v>62</v>
      </c>
    </row>
    <row r="42" spans="2:13" ht="9.75" customHeight="1">
      <c r="B42" s="107">
        <v>40</v>
      </c>
      <c r="C42" s="50">
        <v>180</v>
      </c>
      <c r="D42" s="45">
        <v>29</v>
      </c>
      <c r="E42" s="116">
        <v>15</v>
      </c>
      <c r="F42" s="122">
        <v>30</v>
      </c>
      <c r="G42" s="4"/>
      <c r="H42" s="72">
        <v>9.1</v>
      </c>
      <c r="I42" s="101">
        <v>61</v>
      </c>
      <c r="J42" s="190">
        <v>8.27</v>
      </c>
      <c r="K42" s="111">
        <v>61</v>
      </c>
      <c r="L42" s="11">
        <v>42.5</v>
      </c>
      <c r="M42" s="101">
        <v>61</v>
      </c>
    </row>
    <row r="43" spans="2:13" ht="9.75" customHeight="1">
      <c r="B43" s="107">
        <v>41</v>
      </c>
      <c r="C43" s="51">
        <v>182</v>
      </c>
      <c r="D43" s="11">
        <v>29.6</v>
      </c>
      <c r="E43" s="47" t="s">
        <v>2</v>
      </c>
      <c r="F43" s="121">
        <v>31</v>
      </c>
      <c r="G43" s="4"/>
      <c r="H43" s="72" t="s">
        <v>3</v>
      </c>
      <c r="I43" s="101">
        <v>60</v>
      </c>
      <c r="J43" s="189">
        <v>8.3</v>
      </c>
      <c r="K43" s="111">
        <v>60</v>
      </c>
      <c r="L43" s="45">
        <v>43</v>
      </c>
      <c r="M43" s="101">
        <v>60</v>
      </c>
    </row>
    <row r="44" spans="2:13" ht="9.75" customHeight="1">
      <c r="B44" s="107">
        <v>42</v>
      </c>
      <c r="C44" s="51">
        <v>184</v>
      </c>
      <c r="D44" s="11">
        <v>30.2</v>
      </c>
      <c r="E44" s="115">
        <v>16</v>
      </c>
      <c r="F44" s="121">
        <v>32</v>
      </c>
      <c r="G44" s="4"/>
      <c r="H44" s="72" t="s">
        <v>1</v>
      </c>
      <c r="I44" s="101">
        <v>59</v>
      </c>
      <c r="J44" s="190">
        <v>8.34</v>
      </c>
      <c r="K44" s="111">
        <v>59</v>
      </c>
      <c r="L44" s="11">
        <v>43.6</v>
      </c>
      <c r="M44" s="101">
        <v>59</v>
      </c>
    </row>
    <row r="45" spans="2:13" ht="9.75" customHeight="1">
      <c r="B45" s="107">
        <v>43</v>
      </c>
      <c r="C45" s="51">
        <v>186</v>
      </c>
      <c r="D45" s="11">
        <v>30.8</v>
      </c>
      <c r="E45" s="47" t="s">
        <v>2</v>
      </c>
      <c r="F45" s="121">
        <v>33</v>
      </c>
      <c r="G45" s="4"/>
      <c r="H45" s="72">
        <v>9.2</v>
      </c>
      <c r="I45" s="101">
        <v>58</v>
      </c>
      <c r="J45" s="190">
        <v>8.38</v>
      </c>
      <c r="K45" s="111">
        <v>58</v>
      </c>
      <c r="L45" s="11">
        <v>44.2</v>
      </c>
      <c r="M45" s="101">
        <v>58</v>
      </c>
    </row>
    <row r="46" spans="2:13" ht="9.75" customHeight="1">
      <c r="B46" s="107">
        <v>44</v>
      </c>
      <c r="C46" s="51">
        <v>188</v>
      </c>
      <c r="D46" s="11">
        <v>31.4</v>
      </c>
      <c r="E46" s="115">
        <v>17</v>
      </c>
      <c r="F46" s="121">
        <v>34</v>
      </c>
      <c r="G46" s="4"/>
      <c r="H46" s="72" t="s">
        <v>1</v>
      </c>
      <c r="I46" s="101">
        <v>57</v>
      </c>
      <c r="J46" s="190">
        <v>8.42</v>
      </c>
      <c r="K46" s="111">
        <v>57</v>
      </c>
      <c r="L46" s="11">
        <v>44.8</v>
      </c>
      <c r="M46" s="101">
        <v>57</v>
      </c>
    </row>
    <row r="47" spans="2:13" ht="9.75" customHeight="1">
      <c r="B47" s="107">
        <v>45</v>
      </c>
      <c r="C47" s="51">
        <v>190</v>
      </c>
      <c r="D47" s="11">
        <v>32</v>
      </c>
      <c r="E47" s="47" t="s">
        <v>2</v>
      </c>
      <c r="F47" s="121">
        <v>35</v>
      </c>
      <c r="G47" s="4"/>
      <c r="H47" s="72" t="s">
        <v>3</v>
      </c>
      <c r="I47" s="101">
        <v>56</v>
      </c>
      <c r="J47" s="190">
        <v>8.46</v>
      </c>
      <c r="K47" s="111">
        <v>56</v>
      </c>
      <c r="L47" s="11">
        <v>45.4</v>
      </c>
      <c r="M47" s="101">
        <v>56</v>
      </c>
    </row>
    <row r="48" spans="2:13" ht="9.75" customHeight="1">
      <c r="B48" s="107">
        <v>46</v>
      </c>
      <c r="C48" s="51">
        <v>192</v>
      </c>
      <c r="D48" s="11">
        <v>32.6</v>
      </c>
      <c r="E48" s="115">
        <v>18</v>
      </c>
      <c r="F48" s="121">
        <v>36</v>
      </c>
      <c r="G48" s="4"/>
      <c r="H48" s="72">
        <v>9.3</v>
      </c>
      <c r="I48" s="101">
        <v>55</v>
      </c>
      <c r="J48" s="190">
        <v>8.5</v>
      </c>
      <c r="K48" s="111">
        <v>55</v>
      </c>
      <c r="L48" s="11">
        <v>46</v>
      </c>
      <c r="M48" s="101">
        <v>55</v>
      </c>
    </row>
    <row r="49" spans="2:13" ht="9.75" customHeight="1">
      <c r="B49" s="107">
        <v>47</v>
      </c>
      <c r="C49" s="51">
        <v>194</v>
      </c>
      <c r="D49" s="11">
        <v>33.2</v>
      </c>
      <c r="E49" s="47" t="s">
        <v>2</v>
      </c>
      <c r="F49" s="121">
        <v>37</v>
      </c>
      <c r="G49" s="4"/>
      <c r="H49" s="72" t="s">
        <v>3</v>
      </c>
      <c r="I49" s="101">
        <v>54</v>
      </c>
      <c r="J49" s="190">
        <v>8.54</v>
      </c>
      <c r="K49" s="111">
        <v>54</v>
      </c>
      <c r="L49" s="11">
        <v>46.8</v>
      </c>
      <c r="M49" s="101">
        <v>54</v>
      </c>
    </row>
    <row r="50" spans="2:13" ht="9.75" customHeight="1">
      <c r="B50" s="107">
        <v>48</v>
      </c>
      <c r="C50" s="51">
        <v>196</v>
      </c>
      <c r="D50" s="11">
        <v>33.8</v>
      </c>
      <c r="E50" s="115">
        <v>19</v>
      </c>
      <c r="F50" s="121">
        <v>38</v>
      </c>
      <c r="G50" s="4"/>
      <c r="H50" s="72" t="s">
        <v>1</v>
      </c>
      <c r="I50" s="101">
        <v>53</v>
      </c>
      <c r="J50" s="190">
        <v>8.58</v>
      </c>
      <c r="K50" s="111">
        <v>53</v>
      </c>
      <c r="L50" s="11">
        <v>47.6</v>
      </c>
      <c r="M50" s="101">
        <v>53</v>
      </c>
    </row>
    <row r="51" spans="2:13" ht="9.75" customHeight="1">
      <c r="B51" s="107">
        <v>49</v>
      </c>
      <c r="C51" s="51">
        <v>198</v>
      </c>
      <c r="D51" s="11">
        <v>34.4</v>
      </c>
      <c r="E51" s="47" t="s">
        <v>2</v>
      </c>
      <c r="F51" s="121">
        <v>39</v>
      </c>
      <c r="G51" s="4"/>
      <c r="H51" s="72">
        <v>9.4</v>
      </c>
      <c r="I51" s="101">
        <v>52</v>
      </c>
      <c r="J51" s="190">
        <v>9.02</v>
      </c>
      <c r="K51" s="111">
        <v>52</v>
      </c>
      <c r="L51" s="11">
        <v>48.4</v>
      </c>
      <c r="M51" s="101">
        <v>52</v>
      </c>
    </row>
    <row r="52" spans="2:13" ht="9.75" customHeight="1">
      <c r="B52" s="107">
        <v>50</v>
      </c>
      <c r="C52" s="50">
        <v>200</v>
      </c>
      <c r="D52" s="45">
        <v>35</v>
      </c>
      <c r="E52" s="116">
        <v>20</v>
      </c>
      <c r="F52" s="124">
        <v>40</v>
      </c>
      <c r="G52" s="8"/>
      <c r="H52" s="186" t="s">
        <v>1</v>
      </c>
      <c r="I52" s="101">
        <v>51</v>
      </c>
      <c r="J52" s="190">
        <v>9.06</v>
      </c>
      <c r="K52" s="111">
        <v>51</v>
      </c>
      <c r="L52" s="11">
        <v>49.2</v>
      </c>
      <c r="M52" s="101">
        <v>51</v>
      </c>
    </row>
    <row r="53" spans="2:13" ht="9.75" customHeight="1">
      <c r="B53" s="107">
        <v>51</v>
      </c>
      <c r="C53" s="51">
        <v>201</v>
      </c>
      <c r="D53" s="11">
        <v>35.5</v>
      </c>
      <c r="E53" s="49" t="s">
        <v>2</v>
      </c>
      <c r="F53" s="59">
        <v>41</v>
      </c>
      <c r="G53" s="8"/>
      <c r="H53" s="45" t="s">
        <v>3</v>
      </c>
      <c r="I53" s="101">
        <v>50</v>
      </c>
      <c r="J53" s="189">
        <v>9.1</v>
      </c>
      <c r="K53" s="111">
        <v>50</v>
      </c>
      <c r="L53" s="45">
        <v>50</v>
      </c>
      <c r="M53" s="101">
        <v>50</v>
      </c>
    </row>
    <row r="54" spans="2:13" ht="9.75" customHeight="1">
      <c r="B54" s="107">
        <v>52</v>
      </c>
      <c r="C54" s="51">
        <v>202</v>
      </c>
      <c r="D54" s="11">
        <v>36</v>
      </c>
      <c r="E54" s="51">
        <v>21</v>
      </c>
      <c r="F54" s="59">
        <v>42</v>
      </c>
      <c r="G54" s="4"/>
      <c r="H54" s="72">
        <v>9.5</v>
      </c>
      <c r="I54" s="101">
        <v>49</v>
      </c>
      <c r="J54" s="190">
        <v>9.16</v>
      </c>
      <c r="K54" s="111">
        <v>49</v>
      </c>
      <c r="L54" s="11">
        <v>51</v>
      </c>
      <c r="M54" s="101">
        <v>49</v>
      </c>
    </row>
    <row r="55" spans="2:13" ht="9.75" customHeight="1">
      <c r="B55" s="107">
        <v>53</v>
      </c>
      <c r="C55" s="51">
        <v>203</v>
      </c>
      <c r="D55" s="11">
        <v>36.5</v>
      </c>
      <c r="E55" s="49" t="s">
        <v>2</v>
      </c>
      <c r="F55" s="59">
        <v>43</v>
      </c>
      <c r="G55" s="4"/>
      <c r="H55" s="11" t="s">
        <v>3</v>
      </c>
      <c r="I55" s="101">
        <v>48</v>
      </c>
      <c r="J55" s="190">
        <v>9.22</v>
      </c>
      <c r="K55" s="111">
        <v>48</v>
      </c>
      <c r="L55" s="11">
        <v>52</v>
      </c>
      <c r="M55" s="101">
        <v>48</v>
      </c>
    </row>
    <row r="56" spans="2:13" ht="9.75" customHeight="1">
      <c r="B56" s="107">
        <v>54</v>
      </c>
      <c r="C56" s="51">
        <v>204</v>
      </c>
      <c r="D56" s="11">
        <v>37</v>
      </c>
      <c r="E56" s="51">
        <v>22</v>
      </c>
      <c r="F56" s="59">
        <v>44</v>
      </c>
      <c r="G56" s="4"/>
      <c r="H56" s="11" t="s">
        <v>1</v>
      </c>
      <c r="I56" s="101">
        <v>47</v>
      </c>
      <c r="J56" s="190">
        <v>9.28</v>
      </c>
      <c r="K56" s="111">
        <v>47</v>
      </c>
      <c r="L56" s="11">
        <v>53</v>
      </c>
      <c r="M56" s="101">
        <v>47</v>
      </c>
    </row>
    <row r="57" spans="2:13" ht="9.75" customHeight="1">
      <c r="B57" s="107">
        <v>55</v>
      </c>
      <c r="C57" s="51">
        <v>205</v>
      </c>
      <c r="D57" s="11">
        <v>37.5</v>
      </c>
      <c r="E57" s="49" t="s">
        <v>2</v>
      </c>
      <c r="F57" s="59">
        <v>45</v>
      </c>
      <c r="G57" s="4"/>
      <c r="H57" s="11">
        <v>9.6</v>
      </c>
      <c r="I57" s="101">
        <v>46</v>
      </c>
      <c r="J57" s="190">
        <v>9.34</v>
      </c>
      <c r="K57" s="111">
        <v>46</v>
      </c>
      <c r="L57" s="11">
        <v>54</v>
      </c>
      <c r="M57" s="101">
        <v>46</v>
      </c>
    </row>
    <row r="58" spans="2:13" ht="9.75" customHeight="1">
      <c r="B58" s="107">
        <v>56</v>
      </c>
      <c r="C58" s="51">
        <v>206</v>
      </c>
      <c r="D58" s="11">
        <v>38</v>
      </c>
      <c r="E58" s="51">
        <v>23</v>
      </c>
      <c r="F58" s="59">
        <v>46</v>
      </c>
      <c r="G58" s="4"/>
      <c r="H58" s="11" t="s">
        <v>1</v>
      </c>
      <c r="I58" s="101">
        <v>45</v>
      </c>
      <c r="J58" s="190">
        <v>9.4</v>
      </c>
      <c r="K58" s="111">
        <v>45</v>
      </c>
      <c r="L58" s="11">
        <v>55</v>
      </c>
      <c r="M58" s="101">
        <v>45</v>
      </c>
    </row>
    <row r="59" spans="2:13" ht="9.75" customHeight="1">
      <c r="B59" s="107">
        <v>57</v>
      </c>
      <c r="C59" s="51">
        <v>207</v>
      </c>
      <c r="D59" s="11">
        <v>38.5</v>
      </c>
      <c r="E59" s="49" t="s">
        <v>2</v>
      </c>
      <c r="F59" s="59">
        <v>47</v>
      </c>
      <c r="G59" s="8"/>
      <c r="H59" s="11" t="s">
        <v>3</v>
      </c>
      <c r="I59" s="101">
        <v>44</v>
      </c>
      <c r="J59" s="190">
        <v>9.46</v>
      </c>
      <c r="K59" s="111">
        <v>44</v>
      </c>
      <c r="L59" s="11">
        <v>56</v>
      </c>
      <c r="M59" s="101">
        <v>44</v>
      </c>
    </row>
    <row r="60" spans="2:13" ht="9.75" customHeight="1">
      <c r="B60" s="107">
        <v>58</v>
      </c>
      <c r="C60" s="51">
        <v>208</v>
      </c>
      <c r="D60" s="11">
        <v>39</v>
      </c>
      <c r="E60" s="51">
        <v>24</v>
      </c>
      <c r="F60" s="59">
        <v>48</v>
      </c>
      <c r="G60" s="4"/>
      <c r="H60" s="11">
        <v>9.7</v>
      </c>
      <c r="I60" s="101">
        <v>43</v>
      </c>
      <c r="J60" s="190">
        <v>9.52</v>
      </c>
      <c r="K60" s="111">
        <v>43</v>
      </c>
      <c r="L60" s="11">
        <v>57</v>
      </c>
      <c r="M60" s="101">
        <v>43</v>
      </c>
    </row>
    <row r="61" spans="2:13" ht="9.75" customHeight="1">
      <c r="B61" s="107">
        <v>59</v>
      </c>
      <c r="C61" s="51">
        <v>209</v>
      </c>
      <c r="D61" s="11">
        <v>39.5</v>
      </c>
      <c r="E61" s="49" t="s">
        <v>2</v>
      </c>
      <c r="F61" s="59">
        <v>49</v>
      </c>
      <c r="G61" s="4"/>
      <c r="H61" s="11" t="s">
        <v>3</v>
      </c>
      <c r="I61" s="101">
        <v>42</v>
      </c>
      <c r="J61" s="190">
        <v>9.58</v>
      </c>
      <c r="K61" s="111">
        <v>42</v>
      </c>
      <c r="L61" s="11">
        <v>58</v>
      </c>
      <c r="M61" s="101">
        <v>42</v>
      </c>
    </row>
    <row r="62" spans="2:13" ht="9.75" customHeight="1">
      <c r="B62" s="107">
        <v>60</v>
      </c>
      <c r="C62" s="50">
        <v>210</v>
      </c>
      <c r="D62" s="45">
        <v>40</v>
      </c>
      <c r="E62" s="50">
        <v>25</v>
      </c>
      <c r="F62" s="58">
        <v>50</v>
      </c>
      <c r="G62" s="4"/>
      <c r="H62" s="11" t="s">
        <v>1</v>
      </c>
      <c r="I62" s="101">
        <v>41</v>
      </c>
      <c r="J62" s="190">
        <v>10.04</v>
      </c>
      <c r="K62" s="111">
        <v>41</v>
      </c>
      <c r="L62" s="11">
        <v>59</v>
      </c>
      <c r="M62" s="101">
        <v>41</v>
      </c>
    </row>
    <row r="63" spans="2:13" ht="9.75" customHeight="1">
      <c r="B63" s="107">
        <v>61</v>
      </c>
      <c r="C63" s="51">
        <v>211</v>
      </c>
      <c r="D63" s="11">
        <v>40.5</v>
      </c>
      <c r="E63" s="49" t="s">
        <v>2</v>
      </c>
      <c r="F63" s="59">
        <v>51</v>
      </c>
      <c r="G63" s="4"/>
      <c r="H63" s="45">
        <v>9.8</v>
      </c>
      <c r="I63" s="101">
        <v>40</v>
      </c>
      <c r="J63" s="189">
        <v>10.1</v>
      </c>
      <c r="K63" s="111">
        <v>40</v>
      </c>
      <c r="L63" s="187">
        <v>60</v>
      </c>
      <c r="M63" s="101">
        <v>40</v>
      </c>
    </row>
    <row r="64" spans="2:13" ht="9.75" customHeight="1">
      <c r="B64" s="107">
        <v>62</v>
      </c>
      <c r="C64" s="51">
        <v>212</v>
      </c>
      <c r="D64" s="11">
        <v>41</v>
      </c>
      <c r="E64" s="51">
        <v>26</v>
      </c>
      <c r="F64" s="59">
        <v>52</v>
      </c>
      <c r="G64" s="4"/>
      <c r="H64" s="11" t="s">
        <v>1</v>
      </c>
      <c r="I64" s="101">
        <v>39</v>
      </c>
      <c r="J64" s="190">
        <v>10.17</v>
      </c>
      <c r="K64" s="111">
        <v>39</v>
      </c>
      <c r="L64" s="188">
        <v>62</v>
      </c>
      <c r="M64" s="101">
        <v>39</v>
      </c>
    </row>
    <row r="65" spans="2:13" ht="9.75" customHeight="1">
      <c r="B65" s="107">
        <v>63</v>
      </c>
      <c r="C65" s="51">
        <v>213</v>
      </c>
      <c r="D65" s="11">
        <v>41.5</v>
      </c>
      <c r="E65" s="49" t="s">
        <v>2</v>
      </c>
      <c r="F65" s="59">
        <v>53</v>
      </c>
      <c r="G65" s="4"/>
      <c r="H65" s="11" t="s">
        <v>22</v>
      </c>
      <c r="I65" s="101">
        <v>38</v>
      </c>
      <c r="J65" s="190">
        <v>10.24</v>
      </c>
      <c r="K65" s="111">
        <v>38</v>
      </c>
      <c r="L65" s="188">
        <v>64</v>
      </c>
      <c r="M65" s="101">
        <v>38</v>
      </c>
    </row>
    <row r="66" spans="2:13" ht="9.75" customHeight="1">
      <c r="B66" s="107">
        <v>64</v>
      </c>
      <c r="C66" s="51">
        <v>214</v>
      </c>
      <c r="D66" s="11">
        <v>42</v>
      </c>
      <c r="E66" s="51">
        <v>27</v>
      </c>
      <c r="F66" s="59">
        <v>54</v>
      </c>
      <c r="G66" s="4"/>
      <c r="H66" s="11">
        <v>9.9</v>
      </c>
      <c r="I66" s="101">
        <v>37</v>
      </c>
      <c r="J66" s="190">
        <v>10.31</v>
      </c>
      <c r="K66" s="111">
        <v>37</v>
      </c>
      <c r="L66" s="188">
        <v>66</v>
      </c>
      <c r="M66" s="101">
        <v>37</v>
      </c>
    </row>
    <row r="67" spans="2:13" ht="9.75" customHeight="1">
      <c r="B67" s="107">
        <v>65</v>
      </c>
      <c r="C67" s="51">
        <v>215</v>
      </c>
      <c r="D67" s="11">
        <v>42.5</v>
      </c>
      <c r="E67" s="49" t="s">
        <v>2</v>
      </c>
      <c r="F67" s="59">
        <v>55</v>
      </c>
      <c r="G67" s="4"/>
      <c r="H67" s="11" t="s">
        <v>3</v>
      </c>
      <c r="I67" s="101">
        <v>36</v>
      </c>
      <c r="J67" s="190">
        <v>10.38</v>
      </c>
      <c r="K67" s="111">
        <v>36</v>
      </c>
      <c r="L67" s="188">
        <v>68</v>
      </c>
      <c r="M67" s="101">
        <v>36</v>
      </c>
    </row>
    <row r="68" spans="2:13" ht="9.75" customHeight="1">
      <c r="B68" s="107">
        <v>66</v>
      </c>
      <c r="C68" s="51">
        <v>216</v>
      </c>
      <c r="D68" s="11">
        <v>43</v>
      </c>
      <c r="E68" s="51">
        <v>28</v>
      </c>
      <c r="F68" s="59">
        <v>56</v>
      </c>
      <c r="G68" s="4"/>
      <c r="H68" s="11" t="s">
        <v>1</v>
      </c>
      <c r="I68" s="101">
        <v>35</v>
      </c>
      <c r="J68" s="190">
        <v>10.45</v>
      </c>
      <c r="K68" s="111">
        <v>35</v>
      </c>
      <c r="L68" s="188">
        <v>70</v>
      </c>
      <c r="M68" s="101">
        <v>35</v>
      </c>
    </row>
    <row r="69" spans="2:13" ht="9.75" customHeight="1">
      <c r="B69" s="107">
        <v>67</v>
      </c>
      <c r="C69" s="51">
        <v>217</v>
      </c>
      <c r="D69" s="11">
        <v>43.5</v>
      </c>
      <c r="E69" s="49" t="s">
        <v>2</v>
      </c>
      <c r="F69" s="59">
        <v>57</v>
      </c>
      <c r="G69" s="4"/>
      <c r="H69" s="11">
        <v>10</v>
      </c>
      <c r="I69" s="101">
        <v>34</v>
      </c>
      <c r="J69" s="190">
        <v>10.52</v>
      </c>
      <c r="K69" s="111">
        <v>34</v>
      </c>
      <c r="L69" s="188">
        <v>72</v>
      </c>
      <c r="M69" s="101">
        <v>34</v>
      </c>
    </row>
    <row r="70" spans="2:13" ht="9.75" customHeight="1">
      <c r="B70" s="107">
        <v>68</v>
      </c>
      <c r="C70" s="51">
        <v>218</v>
      </c>
      <c r="D70" s="11">
        <v>44</v>
      </c>
      <c r="E70" s="51">
        <v>29</v>
      </c>
      <c r="F70" s="59">
        <v>58</v>
      </c>
      <c r="G70" s="4"/>
      <c r="H70" s="11" t="s">
        <v>1</v>
      </c>
      <c r="I70" s="101">
        <v>33</v>
      </c>
      <c r="J70" s="190">
        <v>10.59</v>
      </c>
      <c r="K70" s="111">
        <v>33</v>
      </c>
      <c r="L70" s="188">
        <v>74</v>
      </c>
      <c r="M70" s="101">
        <v>33</v>
      </c>
    </row>
    <row r="71" spans="2:13" ht="9.75" customHeight="1">
      <c r="B71" s="107">
        <v>69</v>
      </c>
      <c r="C71" s="51">
        <v>219</v>
      </c>
      <c r="D71" s="11">
        <v>44.5</v>
      </c>
      <c r="E71" s="49" t="s">
        <v>2</v>
      </c>
      <c r="F71" s="59">
        <v>59</v>
      </c>
      <c r="G71" s="4"/>
      <c r="H71" s="11">
        <v>10.1</v>
      </c>
      <c r="I71" s="101">
        <v>32</v>
      </c>
      <c r="J71" s="190">
        <v>11.06</v>
      </c>
      <c r="K71" s="111">
        <v>32</v>
      </c>
      <c r="L71" s="188">
        <v>76</v>
      </c>
      <c r="M71" s="101">
        <v>32</v>
      </c>
    </row>
    <row r="72" spans="2:13" ht="9.75" customHeight="1">
      <c r="B72" s="107">
        <v>70</v>
      </c>
      <c r="C72" s="50">
        <v>220</v>
      </c>
      <c r="D72" s="45">
        <v>45</v>
      </c>
      <c r="E72" s="50">
        <v>30</v>
      </c>
      <c r="F72" s="58">
        <v>60</v>
      </c>
      <c r="G72" s="4"/>
      <c r="H72" s="11" t="s">
        <v>1</v>
      </c>
      <c r="I72" s="101">
        <v>31</v>
      </c>
      <c r="J72" s="190">
        <v>11.13</v>
      </c>
      <c r="K72" s="111">
        <v>31</v>
      </c>
      <c r="L72" s="188">
        <v>78</v>
      </c>
      <c r="M72" s="101">
        <v>31</v>
      </c>
    </row>
    <row r="73" spans="2:13" ht="9.75" customHeight="1">
      <c r="B73" s="107">
        <v>71</v>
      </c>
      <c r="C73" s="51">
        <v>221</v>
      </c>
      <c r="D73" s="11">
        <v>45.5</v>
      </c>
      <c r="E73" s="49" t="s">
        <v>2</v>
      </c>
      <c r="F73" s="59">
        <v>62</v>
      </c>
      <c r="G73" s="4"/>
      <c r="H73" s="45">
        <v>10.2</v>
      </c>
      <c r="I73" s="101">
        <v>30</v>
      </c>
      <c r="J73" s="189">
        <v>11.2</v>
      </c>
      <c r="K73" s="111">
        <v>30</v>
      </c>
      <c r="L73" s="187">
        <v>80</v>
      </c>
      <c r="M73" s="101">
        <v>30</v>
      </c>
    </row>
    <row r="74" spans="2:13" ht="9.75" customHeight="1">
      <c r="B74" s="107">
        <v>72</v>
      </c>
      <c r="C74" s="51">
        <v>222</v>
      </c>
      <c r="D74" s="11">
        <v>46</v>
      </c>
      <c r="E74" s="49" t="s">
        <v>2</v>
      </c>
      <c r="F74" s="59">
        <v>64</v>
      </c>
      <c r="G74" s="4"/>
      <c r="H74" s="11">
        <v>10.3</v>
      </c>
      <c r="I74" s="101">
        <v>29</v>
      </c>
      <c r="J74" s="190">
        <v>11.28</v>
      </c>
      <c r="K74" s="111">
        <v>29</v>
      </c>
      <c r="L74" s="188">
        <v>82</v>
      </c>
      <c r="M74" s="101">
        <v>29</v>
      </c>
    </row>
    <row r="75" spans="2:13" ht="9.75" customHeight="1">
      <c r="B75" s="107">
        <v>73</v>
      </c>
      <c r="C75" s="51">
        <v>223</v>
      </c>
      <c r="D75" s="11">
        <v>46.5</v>
      </c>
      <c r="E75" s="51">
        <v>31</v>
      </c>
      <c r="F75" s="59">
        <v>66</v>
      </c>
      <c r="G75" s="4"/>
      <c r="H75" s="11">
        <v>10.4</v>
      </c>
      <c r="I75" s="101">
        <v>28</v>
      </c>
      <c r="J75" s="190">
        <v>11.36</v>
      </c>
      <c r="K75" s="111">
        <v>28</v>
      </c>
      <c r="L75" s="188">
        <v>84</v>
      </c>
      <c r="M75" s="101">
        <v>28</v>
      </c>
    </row>
    <row r="76" spans="2:13" ht="9.75" customHeight="1">
      <c r="B76" s="107">
        <v>74</v>
      </c>
      <c r="C76" s="51">
        <v>224</v>
      </c>
      <c r="D76" s="11">
        <v>47</v>
      </c>
      <c r="E76" s="49" t="s">
        <v>2</v>
      </c>
      <c r="F76" s="59">
        <v>68</v>
      </c>
      <c r="G76" s="4"/>
      <c r="H76" s="11">
        <v>10.5</v>
      </c>
      <c r="I76" s="101">
        <v>27</v>
      </c>
      <c r="J76" s="190">
        <v>11.44</v>
      </c>
      <c r="K76" s="111">
        <v>27</v>
      </c>
      <c r="L76" s="188">
        <v>86</v>
      </c>
      <c r="M76" s="101">
        <v>27</v>
      </c>
    </row>
    <row r="77" spans="2:13" ht="9.75" customHeight="1">
      <c r="B77" s="107">
        <v>75</v>
      </c>
      <c r="C77" s="51">
        <v>225</v>
      </c>
      <c r="D77" s="11">
        <v>47.5</v>
      </c>
      <c r="E77" s="49" t="s">
        <v>2</v>
      </c>
      <c r="F77" s="59">
        <v>70</v>
      </c>
      <c r="G77" s="4"/>
      <c r="H77" s="11">
        <v>10.6</v>
      </c>
      <c r="I77" s="101">
        <v>26</v>
      </c>
      <c r="J77" s="190">
        <v>11.52</v>
      </c>
      <c r="K77" s="111">
        <v>26</v>
      </c>
      <c r="L77" s="188">
        <v>88</v>
      </c>
      <c r="M77" s="101">
        <v>26</v>
      </c>
    </row>
    <row r="78" spans="2:13" ht="9.75" customHeight="1">
      <c r="B78" s="107">
        <v>76</v>
      </c>
      <c r="C78" s="51">
        <v>226</v>
      </c>
      <c r="D78" s="11">
        <v>48</v>
      </c>
      <c r="E78" s="51">
        <v>32</v>
      </c>
      <c r="F78" s="59">
        <v>72</v>
      </c>
      <c r="G78" s="4"/>
      <c r="H78" s="11">
        <v>10.7</v>
      </c>
      <c r="I78" s="101">
        <v>25</v>
      </c>
      <c r="J78" s="190">
        <v>12</v>
      </c>
      <c r="K78" s="111">
        <v>25</v>
      </c>
      <c r="L78" s="188">
        <v>90</v>
      </c>
      <c r="M78" s="101">
        <v>25</v>
      </c>
    </row>
    <row r="79" spans="2:13" ht="9.75" customHeight="1">
      <c r="B79" s="107">
        <v>77</v>
      </c>
      <c r="C79" s="51">
        <v>227</v>
      </c>
      <c r="D79" s="11">
        <v>48.5</v>
      </c>
      <c r="E79" s="49" t="s">
        <v>2</v>
      </c>
      <c r="F79" s="59">
        <v>74</v>
      </c>
      <c r="G79" s="4"/>
      <c r="H79" s="11">
        <v>10.8</v>
      </c>
      <c r="I79" s="101">
        <v>24</v>
      </c>
      <c r="J79" s="190">
        <v>12.08</v>
      </c>
      <c r="K79" s="111">
        <v>24</v>
      </c>
      <c r="L79" s="188">
        <v>92</v>
      </c>
      <c r="M79" s="101">
        <v>24</v>
      </c>
    </row>
    <row r="80" spans="2:13" ht="9.75" customHeight="1">
      <c r="B80" s="107">
        <v>78</v>
      </c>
      <c r="C80" s="51">
        <v>228</v>
      </c>
      <c r="D80" s="11">
        <v>49</v>
      </c>
      <c r="E80" s="49" t="s">
        <v>2</v>
      </c>
      <c r="F80" s="59">
        <v>76</v>
      </c>
      <c r="G80" s="4"/>
      <c r="H80" s="11">
        <v>10.9</v>
      </c>
      <c r="I80" s="101">
        <v>23</v>
      </c>
      <c r="J80" s="190">
        <v>12.16</v>
      </c>
      <c r="K80" s="111">
        <v>23</v>
      </c>
      <c r="L80" s="188">
        <v>94</v>
      </c>
      <c r="M80" s="101">
        <v>23</v>
      </c>
    </row>
    <row r="81" spans="2:13" ht="9.75" customHeight="1">
      <c r="B81" s="107">
        <v>79</v>
      </c>
      <c r="C81" s="51">
        <v>229</v>
      </c>
      <c r="D81" s="11">
        <v>49.5</v>
      </c>
      <c r="E81" s="86">
        <v>33</v>
      </c>
      <c r="F81" s="59">
        <v>78</v>
      </c>
      <c r="G81" s="4"/>
      <c r="H81" s="11">
        <v>11</v>
      </c>
      <c r="I81" s="101">
        <v>22</v>
      </c>
      <c r="J81" s="190">
        <v>12.24</v>
      </c>
      <c r="K81" s="111">
        <v>22</v>
      </c>
      <c r="L81" s="188">
        <v>96</v>
      </c>
      <c r="M81" s="101">
        <v>22</v>
      </c>
    </row>
    <row r="82" spans="2:13" ht="9.75" customHeight="1">
      <c r="B82" s="107">
        <v>80</v>
      </c>
      <c r="C82" s="50">
        <v>230</v>
      </c>
      <c r="D82" s="45">
        <v>50</v>
      </c>
      <c r="E82" s="49" t="s">
        <v>2</v>
      </c>
      <c r="F82" s="58">
        <v>80</v>
      </c>
      <c r="G82" s="4"/>
      <c r="H82" s="11">
        <v>11.1</v>
      </c>
      <c r="I82" s="101">
        <v>21</v>
      </c>
      <c r="J82" s="190">
        <v>12.32</v>
      </c>
      <c r="K82" s="111">
        <v>21</v>
      </c>
      <c r="L82" s="188">
        <v>98</v>
      </c>
      <c r="M82" s="101">
        <v>21</v>
      </c>
    </row>
    <row r="83" spans="2:13" ht="9.75" customHeight="1">
      <c r="B83" s="107">
        <v>81</v>
      </c>
      <c r="C83" s="51">
        <v>231</v>
      </c>
      <c r="D83" s="11">
        <v>50.5</v>
      </c>
      <c r="E83" s="49" t="s">
        <v>2</v>
      </c>
      <c r="F83" s="59">
        <v>82</v>
      </c>
      <c r="G83" s="4"/>
      <c r="H83" s="45">
        <v>11.2</v>
      </c>
      <c r="I83" s="101">
        <v>20</v>
      </c>
      <c r="J83" s="189">
        <v>12.4</v>
      </c>
      <c r="K83" s="111">
        <v>20</v>
      </c>
      <c r="L83" s="187">
        <v>100</v>
      </c>
      <c r="M83" s="101">
        <v>20</v>
      </c>
    </row>
    <row r="84" spans="2:13" ht="9.75" customHeight="1">
      <c r="B84" s="107">
        <v>82</v>
      </c>
      <c r="C84" s="51">
        <v>232</v>
      </c>
      <c r="D84" s="11">
        <v>51</v>
      </c>
      <c r="E84" s="51">
        <v>34</v>
      </c>
      <c r="F84" s="59">
        <v>84</v>
      </c>
      <c r="G84" s="4"/>
      <c r="H84" s="11">
        <v>11.3</v>
      </c>
      <c r="I84" s="101">
        <v>19</v>
      </c>
      <c r="J84" s="190">
        <v>12.49</v>
      </c>
      <c r="K84" s="111">
        <v>19</v>
      </c>
      <c r="L84" s="188">
        <v>103</v>
      </c>
      <c r="M84" s="101">
        <v>19</v>
      </c>
    </row>
    <row r="85" spans="2:13" ht="9.75" customHeight="1">
      <c r="B85" s="107">
        <v>83</v>
      </c>
      <c r="C85" s="51">
        <v>233</v>
      </c>
      <c r="D85" s="11">
        <v>51.5</v>
      </c>
      <c r="E85" s="49" t="s">
        <v>2</v>
      </c>
      <c r="F85" s="59">
        <v>86</v>
      </c>
      <c r="G85" s="4"/>
      <c r="H85" s="11">
        <v>11.4</v>
      </c>
      <c r="I85" s="101">
        <v>18</v>
      </c>
      <c r="J85" s="190">
        <v>12.58</v>
      </c>
      <c r="K85" s="111">
        <v>18</v>
      </c>
      <c r="L85" s="188">
        <v>106</v>
      </c>
      <c r="M85" s="101">
        <v>18</v>
      </c>
    </row>
    <row r="86" spans="2:13" ht="9.75" customHeight="1">
      <c r="B86" s="107">
        <v>84</v>
      </c>
      <c r="C86" s="51">
        <v>234</v>
      </c>
      <c r="D86" s="11">
        <v>52</v>
      </c>
      <c r="E86" s="49" t="s">
        <v>2</v>
      </c>
      <c r="F86" s="59">
        <v>88</v>
      </c>
      <c r="G86" s="4"/>
      <c r="H86" s="11">
        <v>11.5</v>
      </c>
      <c r="I86" s="101">
        <v>17</v>
      </c>
      <c r="J86" s="190">
        <v>13.07</v>
      </c>
      <c r="K86" s="111">
        <v>17</v>
      </c>
      <c r="L86" s="188">
        <v>109</v>
      </c>
      <c r="M86" s="101">
        <v>17</v>
      </c>
    </row>
    <row r="87" spans="2:13" ht="9.75" customHeight="1">
      <c r="B87" s="107">
        <v>85</v>
      </c>
      <c r="C87" s="82">
        <v>235</v>
      </c>
      <c r="D87" s="11">
        <v>52.5</v>
      </c>
      <c r="E87" s="51">
        <v>35</v>
      </c>
      <c r="F87" s="59">
        <v>90</v>
      </c>
      <c r="G87" s="4"/>
      <c r="H87" s="11">
        <v>11.6</v>
      </c>
      <c r="I87" s="101">
        <v>16</v>
      </c>
      <c r="J87" s="190">
        <v>13.16</v>
      </c>
      <c r="K87" s="111">
        <v>16</v>
      </c>
      <c r="L87" s="11">
        <v>112</v>
      </c>
      <c r="M87" s="101">
        <v>16</v>
      </c>
    </row>
    <row r="88" spans="2:13" ht="9.75" customHeight="1">
      <c r="B88" s="107">
        <v>86</v>
      </c>
      <c r="C88" s="51">
        <v>236</v>
      </c>
      <c r="D88" s="11">
        <v>53</v>
      </c>
      <c r="E88" s="49" t="s">
        <v>2</v>
      </c>
      <c r="F88" s="59">
        <v>92</v>
      </c>
      <c r="G88" s="4"/>
      <c r="H88" s="11">
        <v>11.7</v>
      </c>
      <c r="I88" s="101">
        <v>15</v>
      </c>
      <c r="J88" s="190">
        <v>13.25</v>
      </c>
      <c r="K88" s="111">
        <v>15</v>
      </c>
      <c r="L88" s="11">
        <v>115</v>
      </c>
      <c r="M88" s="101">
        <v>15</v>
      </c>
    </row>
    <row r="89" spans="2:13" ht="9.75" customHeight="1">
      <c r="B89" s="107">
        <v>87</v>
      </c>
      <c r="C89" s="51">
        <v>237</v>
      </c>
      <c r="D89" s="11">
        <v>53.5</v>
      </c>
      <c r="E89" s="49" t="s">
        <v>2</v>
      </c>
      <c r="F89" s="59">
        <v>94</v>
      </c>
      <c r="G89" s="4"/>
      <c r="H89" s="11">
        <v>11.8</v>
      </c>
      <c r="I89" s="101">
        <v>14</v>
      </c>
      <c r="J89" s="190">
        <v>13.34</v>
      </c>
      <c r="K89" s="111">
        <v>14</v>
      </c>
      <c r="L89" s="11">
        <v>118</v>
      </c>
      <c r="M89" s="101">
        <v>14</v>
      </c>
    </row>
    <row r="90" spans="2:13" ht="9.75" customHeight="1">
      <c r="B90" s="107">
        <v>88</v>
      </c>
      <c r="C90" s="51">
        <v>238</v>
      </c>
      <c r="D90" s="11">
        <v>54</v>
      </c>
      <c r="E90" s="51">
        <v>36</v>
      </c>
      <c r="F90" s="59">
        <v>96</v>
      </c>
      <c r="G90" s="4"/>
      <c r="H90" s="11">
        <v>11.9</v>
      </c>
      <c r="I90" s="101">
        <v>13</v>
      </c>
      <c r="J90" s="190">
        <v>13.43</v>
      </c>
      <c r="K90" s="111">
        <v>13</v>
      </c>
      <c r="L90" s="11">
        <v>121</v>
      </c>
      <c r="M90" s="101">
        <v>13</v>
      </c>
    </row>
    <row r="91" spans="2:13" ht="9.75" customHeight="1">
      <c r="B91" s="107">
        <v>89</v>
      </c>
      <c r="C91" s="51">
        <v>239</v>
      </c>
      <c r="D91" s="11">
        <v>54.5</v>
      </c>
      <c r="E91" s="49" t="s">
        <v>2</v>
      </c>
      <c r="F91" s="59">
        <v>98</v>
      </c>
      <c r="G91" s="4"/>
      <c r="H91" s="11">
        <v>12</v>
      </c>
      <c r="I91" s="101">
        <v>12</v>
      </c>
      <c r="J91" s="190">
        <v>13.52</v>
      </c>
      <c r="K91" s="111">
        <v>12</v>
      </c>
      <c r="L91" s="11">
        <v>124</v>
      </c>
      <c r="M91" s="101">
        <v>12</v>
      </c>
    </row>
    <row r="92" spans="2:13" ht="9.75" customHeight="1">
      <c r="B92" s="107">
        <v>90</v>
      </c>
      <c r="C92" s="50">
        <v>240</v>
      </c>
      <c r="D92" s="45">
        <v>55</v>
      </c>
      <c r="E92" s="49" t="s">
        <v>2</v>
      </c>
      <c r="F92" s="58">
        <v>100</v>
      </c>
      <c r="G92" s="4"/>
      <c r="H92" s="11">
        <v>12.1</v>
      </c>
      <c r="I92" s="101">
        <v>11</v>
      </c>
      <c r="J92" s="190">
        <v>14.01</v>
      </c>
      <c r="K92" s="111">
        <v>11</v>
      </c>
      <c r="L92" s="11">
        <v>127</v>
      </c>
      <c r="M92" s="101">
        <v>11</v>
      </c>
    </row>
    <row r="93" spans="2:13" ht="9.75" customHeight="1">
      <c r="B93" s="107">
        <v>91</v>
      </c>
      <c r="C93" s="51">
        <v>241</v>
      </c>
      <c r="D93" s="11">
        <v>56</v>
      </c>
      <c r="E93" s="50">
        <v>37</v>
      </c>
      <c r="F93" s="59">
        <v>102</v>
      </c>
      <c r="G93" s="4"/>
      <c r="H93" s="45">
        <v>12.2</v>
      </c>
      <c r="I93" s="101">
        <v>10</v>
      </c>
      <c r="J93" s="189">
        <v>14.1</v>
      </c>
      <c r="K93" s="111">
        <v>10</v>
      </c>
      <c r="L93" s="45">
        <v>130</v>
      </c>
      <c r="M93" s="101">
        <v>10</v>
      </c>
    </row>
    <row r="94" spans="2:13" ht="9.75" customHeight="1">
      <c r="B94" s="107">
        <v>92</v>
      </c>
      <c r="C94" s="51">
        <v>242</v>
      </c>
      <c r="D94" s="11">
        <v>57</v>
      </c>
      <c r="E94" s="49" t="s">
        <v>2</v>
      </c>
      <c r="F94" s="59">
        <v>104</v>
      </c>
      <c r="G94" s="4"/>
      <c r="H94" s="11">
        <v>12.4</v>
      </c>
      <c r="I94" s="101">
        <v>9</v>
      </c>
      <c r="J94" s="190">
        <v>14.2</v>
      </c>
      <c r="K94" s="111">
        <v>9</v>
      </c>
      <c r="L94" s="11">
        <v>133</v>
      </c>
      <c r="M94" s="101">
        <v>9</v>
      </c>
    </row>
    <row r="95" spans="2:13" ht="9.75" customHeight="1">
      <c r="B95" s="107">
        <v>93</v>
      </c>
      <c r="C95" s="51">
        <v>243</v>
      </c>
      <c r="D95" s="11">
        <v>58</v>
      </c>
      <c r="E95" s="49" t="s">
        <v>2</v>
      </c>
      <c r="F95" s="59">
        <v>106</v>
      </c>
      <c r="G95" s="4"/>
      <c r="H95" s="11">
        <v>12.6</v>
      </c>
      <c r="I95" s="101">
        <v>8</v>
      </c>
      <c r="J95" s="190">
        <v>14.3</v>
      </c>
      <c r="K95" s="111">
        <v>8</v>
      </c>
      <c r="L95" s="11">
        <v>136</v>
      </c>
      <c r="M95" s="101">
        <v>8</v>
      </c>
    </row>
    <row r="96" spans="2:13" ht="9.75" customHeight="1">
      <c r="B96" s="107">
        <v>94</v>
      </c>
      <c r="C96" s="51">
        <v>244</v>
      </c>
      <c r="D96" s="11">
        <v>59</v>
      </c>
      <c r="E96" s="51">
        <v>38</v>
      </c>
      <c r="F96" s="59">
        <v>108</v>
      </c>
      <c r="G96" s="4"/>
      <c r="H96" s="11">
        <v>12.8</v>
      </c>
      <c r="I96" s="101">
        <v>7</v>
      </c>
      <c r="J96" s="190">
        <v>14.4</v>
      </c>
      <c r="K96" s="111">
        <v>7</v>
      </c>
      <c r="L96" s="11">
        <v>139</v>
      </c>
      <c r="M96" s="101">
        <v>7</v>
      </c>
    </row>
    <row r="97" spans="2:13" ht="9.75" customHeight="1">
      <c r="B97" s="107">
        <v>95</v>
      </c>
      <c r="C97" s="51">
        <v>245</v>
      </c>
      <c r="D97" s="11">
        <v>60</v>
      </c>
      <c r="E97" s="49" t="s">
        <v>2</v>
      </c>
      <c r="F97" s="59">
        <v>110</v>
      </c>
      <c r="G97" s="4"/>
      <c r="H97" s="11">
        <v>13</v>
      </c>
      <c r="I97" s="101">
        <v>6</v>
      </c>
      <c r="J97" s="190">
        <v>15</v>
      </c>
      <c r="K97" s="111">
        <v>6</v>
      </c>
      <c r="L97" s="11">
        <v>142</v>
      </c>
      <c r="M97" s="101">
        <v>6</v>
      </c>
    </row>
    <row r="98" spans="2:13" ht="9.75" customHeight="1">
      <c r="B98" s="107">
        <v>96</v>
      </c>
      <c r="C98" s="51">
        <v>246</v>
      </c>
      <c r="D98" s="11">
        <v>61</v>
      </c>
      <c r="E98" s="49" t="s">
        <v>2</v>
      </c>
      <c r="F98" s="59">
        <v>112</v>
      </c>
      <c r="G98" s="4"/>
      <c r="H98" s="11">
        <v>13.3</v>
      </c>
      <c r="I98" s="101">
        <v>5</v>
      </c>
      <c r="J98" s="190">
        <v>15.25</v>
      </c>
      <c r="K98" s="111">
        <v>5</v>
      </c>
      <c r="L98" s="11">
        <v>145</v>
      </c>
      <c r="M98" s="101">
        <v>5</v>
      </c>
    </row>
    <row r="99" spans="2:13" ht="9.75" customHeight="1">
      <c r="B99" s="107">
        <v>97</v>
      </c>
      <c r="C99" s="51">
        <v>247</v>
      </c>
      <c r="D99" s="11">
        <v>62</v>
      </c>
      <c r="E99" s="51">
        <v>39</v>
      </c>
      <c r="F99" s="59">
        <v>114</v>
      </c>
      <c r="G99" s="4"/>
      <c r="H99" s="11">
        <v>13.6</v>
      </c>
      <c r="I99" s="101">
        <v>4</v>
      </c>
      <c r="J99" s="190">
        <v>15.25</v>
      </c>
      <c r="K99" s="111">
        <v>4</v>
      </c>
      <c r="L99" s="11">
        <v>148</v>
      </c>
      <c r="M99" s="101">
        <v>4</v>
      </c>
    </row>
    <row r="100" spans="2:13" ht="9.75" customHeight="1">
      <c r="B100" s="107">
        <v>98</v>
      </c>
      <c r="C100" s="51">
        <v>248</v>
      </c>
      <c r="D100" s="11">
        <v>63</v>
      </c>
      <c r="E100" s="49" t="s">
        <v>2</v>
      </c>
      <c r="F100" s="59">
        <v>116</v>
      </c>
      <c r="G100" s="4"/>
      <c r="H100" s="11">
        <v>14</v>
      </c>
      <c r="I100" s="101">
        <v>3</v>
      </c>
      <c r="J100" s="190">
        <v>16.2</v>
      </c>
      <c r="K100" s="111">
        <v>3</v>
      </c>
      <c r="L100" s="11">
        <v>152</v>
      </c>
      <c r="M100" s="101">
        <v>3</v>
      </c>
    </row>
    <row r="101" spans="2:13" ht="9.75" customHeight="1">
      <c r="B101" s="107">
        <v>99</v>
      </c>
      <c r="C101" s="51">
        <v>249</v>
      </c>
      <c r="D101" s="11">
        <v>64</v>
      </c>
      <c r="E101" s="49" t="s">
        <v>2</v>
      </c>
      <c r="F101" s="59">
        <v>118</v>
      </c>
      <c r="G101" s="4"/>
      <c r="H101" s="11">
        <v>14.5</v>
      </c>
      <c r="I101" s="101">
        <v>2</v>
      </c>
      <c r="J101" s="190">
        <v>17.1</v>
      </c>
      <c r="K101" s="111">
        <v>2</v>
      </c>
      <c r="L101" s="11">
        <v>156</v>
      </c>
      <c r="M101" s="101">
        <v>2</v>
      </c>
    </row>
    <row r="102" spans="2:13" ht="9.75" customHeight="1" thickBot="1">
      <c r="B102" s="108">
        <v>100</v>
      </c>
      <c r="C102" s="61">
        <v>250</v>
      </c>
      <c r="D102" s="46">
        <v>65</v>
      </c>
      <c r="E102" s="113">
        <v>40</v>
      </c>
      <c r="F102" s="63">
        <v>120</v>
      </c>
      <c r="G102" s="4"/>
      <c r="H102" s="31">
        <v>15</v>
      </c>
      <c r="I102" s="102">
        <v>1</v>
      </c>
      <c r="J102" s="191">
        <v>18</v>
      </c>
      <c r="K102" s="112">
        <v>1</v>
      </c>
      <c r="L102" s="11">
        <v>160</v>
      </c>
      <c r="M102" s="102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M102"/>
  <sheetViews>
    <sheetView zoomScale="140" zoomScaleNormal="140" zoomScalePageLayoutView="0" workbookViewId="0" topLeftCell="A46">
      <selection activeCell="O86" sqref="O86"/>
    </sheetView>
  </sheetViews>
  <sheetFormatPr defaultColWidth="9.00390625" defaultRowHeight="12.75"/>
  <cols>
    <col min="1" max="1" width="4.75390625" style="0" customWidth="1"/>
    <col min="2" max="2" width="3.375" style="0" customWidth="1"/>
    <col min="9" max="9" width="3.625" style="0" customWidth="1"/>
    <col min="11" max="11" width="3.625" style="0" customWidth="1"/>
    <col min="13" max="13" width="3.375" style="0" customWidth="1"/>
  </cols>
  <sheetData>
    <row r="1" ht="13.5" thickBot="1"/>
    <row r="2" spans="2:13" ht="17.25" thickBot="1">
      <c r="B2" s="95" t="s">
        <v>0</v>
      </c>
      <c r="C2" s="67" t="s">
        <v>12</v>
      </c>
      <c r="D2" s="68" t="s">
        <v>8</v>
      </c>
      <c r="E2" s="67" t="s">
        <v>5</v>
      </c>
      <c r="F2" s="69" t="s">
        <v>17</v>
      </c>
      <c r="G2" s="176"/>
      <c r="H2" s="80" t="s">
        <v>6</v>
      </c>
      <c r="I2" s="99" t="s">
        <v>0</v>
      </c>
      <c r="J2" s="80" t="s">
        <v>21</v>
      </c>
      <c r="K2" s="128" t="s">
        <v>0</v>
      </c>
      <c r="L2" s="129" t="s">
        <v>20</v>
      </c>
      <c r="M2" s="128" t="s">
        <v>0</v>
      </c>
    </row>
    <row r="3" spans="2:13" ht="9.75" customHeight="1">
      <c r="B3" s="223">
        <v>1</v>
      </c>
      <c r="C3" s="224">
        <v>70</v>
      </c>
      <c r="D3" s="225">
        <v>10</v>
      </c>
      <c r="E3" s="226">
        <v>-10</v>
      </c>
      <c r="F3" s="227">
        <v>1</v>
      </c>
      <c r="G3" s="177"/>
      <c r="H3" s="211">
        <v>7</v>
      </c>
      <c r="I3" s="130">
        <v>100</v>
      </c>
      <c r="J3" s="212">
        <v>6</v>
      </c>
      <c r="K3" s="130">
        <v>100</v>
      </c>
      <c r="L3" s="213">
        <v>26.6</v>
      </c>
      <c r="M3" s="100">
        <v>100</v>
      </c>
    </row>
    <row r="4" spans="2:13" ht="9.75" customHeight="1">
      <c r="B4" s="107">
        <v>2</v>
      </c>
      <c r="C4" s="193">
        <v>76</v>
      </c>
      <c r="D4" s="198">
        <v>11</v>
      </c>
      <c r="E4" s="203">
        <v>-9</v>
      </c>
      <c r="F4" s="125" t="s">
        <v>2</v>
      </c>
      <c r="G4" s="177"/>
      <c r="H4" s="214" t="s">
        <v>1</v>
      </c>
      <c r="I4" s="117">
        <v>99</v>
      </c>
      <c r="J4" s="201">
        <v>6.02</v>
      </c>
      <c r="K4" s="117">
        <v>99</v>
      </c>
      <c r="L4" s="198">
        <v>26.8</v>
      </c>
      <c r="M4" s="101">
        <v>99</v>
      </c>
    </row>
    <row r="5" spans="2:13" ht="9.75" customHeight="1">
      <c r="B5" s="107">
        <v>3</v>
      </c>
      <c r="C5" s="193">
        <v>81</v>
      </c>
      <c r="D5" s="198">
        <v>12</v>
      </c>
      <c r="E5" s="204" t="s">
        <v>2</v>
      </c>
      <c r="F5" s="125" t="s">
        <v>2</v>
      </c>
      <c r="G5" s="177"/>
      <c r="H5" s="214" t="s">
        <v>1</v>
      </c>
      <c r="I5" s="117">
        <v>98</v>
      </c>
      <c r="J5" s="201">
        <v>6.04</v>
      </c>
      <c r="K5" s="117">
        <v>98</v>
      </c>
      <c r="L5" s="198">
        <v>27</v>
      </c>
      <c r="M5" s="101">
        <v>98</v>
      </c>
    </row>
    <row r="6" spans="2:13" ht="9.75" customHeight="1">
      <c r="B6" s="107">
        <v>4</v>
      </c>
      <c r="C6" s="193">
        <v>86</v>
      </c>
      <c r="D6" s="198">
        <v>13</v>
      </c>
      <c r="E6" s="203">
        <v>-8</v>
      </c>
      <c r="F6" s="125">
        <v>2</v>
      </c>
      <c r="G6" s="177"/>
      <c r="H6" s="214">
        <v>7.1</v>
      </c>
      <c r="I6" s="117">
        <v>97</v>
      </c>
      <c r="J6" s="201">
        <v>6.06</v>
      </c>
      <c r="K6" s="117">
        <v>97</v>
      </c>
      <c r="L6" s="198">
        <v>27.2</v>
      </c>
      <c r="M6" s="101">
        <v>97</v>
      </c>
    </row>
    <row r="7" spans="2:13" ht="9.75" customHeight="1">
      <c r="B7" s="107">
        <v>5</v>
      </c>
      <c r="C7" s="193">
        <v>90</v>
      </c>
      <c r="D7" s="198">
        <v>14</v>
      </c>
      <c r="E7" s="204" t="s">
        <v>2</v>
      </c>
      <c r="F7" s="125" t="s">
        <v>2</v>
      </c>
      <c r="G7" s="177"/>
      <c r="H7" s="214" t="s">
        <v>1</v>
      </c>
      <c r="I7" s="117">
        <v>96</v>
      </c>
      <c r="J7" s="201">
        <v>6.08</v>
      </c>
      <c r="K7" s="117">
        <v>96</v>
      </c>
      <c r="L7" s="198">
        <v>27.4</v>
      </c>
      <c r="M7" s="101">
        <v>96</v>
      </c>
    </row>
    <row r="8" spans="2:13" ht="9.75" customHeight="1">
      <c r="B8" s="107">
        <v>6</v>
      </c>
      <c r="C8" s="195">
        <v>94</v>
      </c>
      <c r="D8" s="198">
        <v>15</v>
      </c>
      <c r="E8" s="203">
        <v>-7</v>
      </c>
      <c r="F8" s="125" t="s">
        <v>2</v>
      </c>
      <c r="G8" s="177"/>
      <c r="H8" s="214" t="s">
        <v>1</v>
      </c>
      <c r="I8" s="117">
        <v>95</v>
      </c>
      <c r="J8" s="202">
        <v>6.1</v>
      </c>
      <c r="K8" s="117">
        <v>95</v>
      </c>
      <c r="L8" s="198">
        <v>27.6</v>
      </c>
      <c r="M8" s="101">
        <v>95</v>
      </c>
    </row>
    <row r="9" spans="2:13" ht="9.75" customHeight="1">
      <c r="B9" s="107">
        <v>7</v>
      </c>
      <c r="C9" s="193">
        <v>98</v>
      </c>
      <c r="D9" s="198">
        <v>16</v>
      </c>
      <c r="E9" s="204" t="s">
        <v>2</v>
      </c>
      <c r="F9" s="125">
        <v>3</v>
      </c>
      <c r="G9" s="177"/>
      <c r="H9" s="214">
        <v>7.2</v>
      </c>
      <c r="I9" s="117">
        <v>94</v>
      </c>
      <c r="J9" s="201">
        <v>6.12</v>
      </c>
      <c r="K9" s="117">
        <v>94</v>
      </c>
      <c r="L9" s="198">
        <v>27.8</v>
      </c>
      <c r="M9" s="101">
        <v>94</v>
      </c>
    </row>
    <row r="10" spans="2:13" ht="9.75" customHeight="1">
      <c r="B10" s="107">
        <v>8</v>
      </c>
      <c r="C10" s="193">
        <v>102</v>
      </c>
      <c r="D10" s="198">
        <v>17</v>
      </c>
      <c r="E10" s="203">
        <v>-6</v>
      </c>
      <c r="F10" s="125" t="s">
        <v>2</v>
      </c>
      <c r="G10" s="177"/>
      <c r="H10" s="214" t="s">
        <v>1</v>
      </c>
      <c r="I10" s="117">
        <v>93</v>
      </c>
      <c r="J10" s="201">
        <v>6.14</v>
      </c>
      <c r="K10" s="117">
        <v>93</v>
      </c>
      <c r="L10" s="198">
        <v>28</v>
      </c>
      <c r="M10" s="101">
        <v>93</v>
      </c>
    </row>
    <row r="11" spans="2:13" ht="9.75" customHeight="1">
      <c r="B11" s="107">
        <v>9</v>
      </c>
      <c r="C11" s="193">
        <v>106</v>
      </c>
      <c r="D11" s="198">
        <v>18</v>
      </c>
      <c r="E11" s="204" t="s">
        <v>2</v>
      </c>
      <c r="F11" s="125" t="s">
        <v>2</v>
      </c>
      <c r="G11" s="177"/>
      <c r="H11" s="214" t="s">
        <v>1</v>
      </c>
      <c r="I11" s="117">
        <v>92</v>
      </c>
      <c r="J11" s="201">
        <v>6.16</v>
      </c>
      <c r="K11" s="117">
        <v>92</v>
      </c>
      <c r="L11" s="198">
        <v>28.2</v>
      </c>
      <c r="M11" s="101">
        <v>92</v>
      </c>
    </row>
    <row r="12" spans="2:13" ht="9.75" customHeight="1">
      <c r="B12" s="107">
        <v>10</v>
      </c>
      <c r="C12" s="192">
        <v>110</v>
      </c>
      <c r="D12" s="197">
        <v>19</v>
      </c>
      <c r="E12" s="205">
        <v>-5</v>
      </c>
      <c r="F12" s="126">
        <v>4</v>
      </c>
      <c r="G12" s="177"/>
      <c r="H12" s="214">
        <v>7.3</v>
      </c>
      <c r="I12" s="117">
        <v>91</v>
      </c>
      <c r="J12" s="201">
        <v>6.18</v>
      </c>
      <c r="K12" s="117">
        <v>91</v>
      </c>
      <c r="L12" s="198">
        <v>28.4</v>
      </c>
      <c r="M12" s="101">
        <v>91</v>
      </c>
    </row>
    <row r="13" spans="2:13" ht="9.75" customHeight="1">
      <c r="B13" s="107">
        <v>11</v>
      </c>
      <c r="C13" s="193">
        <v>114</v>
      </c>
      <c r="D13" s="198">
        <v>20</v>
      </c>
      <c r="E13" s="204" t="s">
        <v>2</v>
      </c>
      <c r="F13" s="125" t="s">
        <v>2</v>
      </c>
      <c r="G13" s="177"/>
      <c r="H13" s="215" t="s">
        <v>1</v>
      </c>
      <c r="I13" s="117">
        <v>90</v>
      </c>
      <c r="J13" s="201">
        <v>6.2</v>
      </c>
      <c r="K13" s="117">
        <v>90</v>
      </c>
      <c r="L13" s="197">
        <v>28.7</v>
      </c>
      <c r="M13" s="101">
        <v>90</v>
      </c>
    </row>
    <row r="14" spans="2:13" ht="9.75" customHeight="1">
      <c r="B14" s="107">
        <v>12</v>
      </c>
      <c r="C14" s="193">
        <v>118</v>
      </c>
      <c r="D14" s="198">
        <v>21</v>
      </c>
      <c r="E14" s="203">
        <v>-4</v>
      </c>
      <c r="F14" s="125" t="s">
        <v>2</v>
      </c>
      <c r="G14" s="177"/>
      <c r="H14" s="214" t="s">
        <v>1</v>
      </c>
      <c r="I14" s="117">
        <v>89</v>
      </c>
      <c r="J14" s="201">
        <v>6.22</v>
      </c>
      <c r="K14" s="117">
        <v>89</v>
      </c>
      <c r="L14" s="198">
        <v>29</v>
      </c>
      <c r="M14" s="101">
        <v>89</v>
      </c>
    </row>
    <row r="15" spans="2:13" ht="9.75" customHeight="1">
      <c r="B15" s="107">
        <v>13</v>
      </c>
      <c r="C15" s="193">
        <v>122</v>
      </c>
      <c r="D15" s="198">
        <v>22</v>
      </c>
      <c r="E15" s="204" t="s">
        <v>2</v>
      </c>
      <c r="F15" s="125">
        <v>5</v>
      </c>
      <c r="G15" s="177"/>
      <c r="H15" s="214">
        <v>7.4</v>
      </c>
      <c r="I15" s="117">
        <v>88</v>
      </c>
      <c r="J15" s="201">
        <v>6.24</v>
      </c>
      <c r="K15" s="117">
        <v>88</v>
      </c>
      <c r="L15" s="198">
        <v>29.3</v>
      </c>
      <c r="M15" s="101">
        <v>88</v>
      </c>
    </row>
    <row r="16" spans="2:13" ht="9.75" customHeight="1">
      <c r="B16" s="107">
        <v>14</v>
      </c>
      <c r="C16" s="193">
        <v>126</v>
      </c>
      <c r="D16" s="198">
        <v>23</v>
      </c>
      <c r="E16" s="203">
        <v>-3</v>
      </c>
      <c r="F16" s="125" t="s">
        <v>2</v>
      </c>
      <c r="G16" s="177"/>
      <c r="H16" s="214" t="s">
        <v>1</v>
      </c>
      <c r="I16" s="117">
        <v>87</v>
      </c>
      <c r="J16" s="201">
        <v>6.26</v>
      </c>
      <c r="K16" s="117">
        <v>87</v>
      </c>
      <c r="L16" s="198">
        <v>29.6</v>
      </c>
      <c r="M16" s="101">
        <v>87</v>
      </c>
    </row>
    <row r="17" spans="2:13" ht="9.75" customHeight="1">
      <c r="B17" s="107">
        <v>15</v>
      </c>
      <c r="C17" s="193">
        <v>130</v>
      </c>
      <c r="D17" s="198">
        <v>24</v>
      </c>
      <c r="E17" s="204" t="s">
        <v>2</v>
      </c>
      <c r="F17" s="125" t="s">
        <v>2</v>
      </c>
      <c r="G17" s="177"/>
      <c r="H17" s="214" t="s">
        <v>1</v>
      </c>
      <c r="I17" s="117">
        <v>86</v>
      </c>
      <c r="J17" s="201">
        <v>6.28</v>
      </c>
      <c r="K17" s="117">
        <v>86</v>
      </c>
      <c r="L17" s="198">
        <v>29.9</v>
      </c>
      <c r="M17" s="101">
        <v>86</v>
      </c>
    </row>
    <row r="18" spans="2:13" ht="9.75" customHeight="1">
      <c r="B18" s="107">
        <v>16</v>
      </c>
      <c r="C18" s="193">
        <v>134</v>
      </c>
      <c r="D18" s="198">
        <v>25</v>
      </c>
      <c r="E18" s="203">
        <v>-2</v>
      </c>
      <c r="F18" s="125">
        <v>6</v>
      </c>
      <c r="G18" s="177"/>
      <c r="H18" s="214">
        <v>7.5</v>
      </c>
      <c r="I18" s="117">
        <v>85</v>
      </c>
      <c r="J18" s="201">
        <v>6.3</v>
      </c>
      <c r="K18" s="117">
        <v>85</v>
      </c>
      <c r="L18" s="198">
        <v>30.2</v>
      </c>
      <c r="M18" s="101">
        <v>85</v>
      </c>
    </row>
    <row r="19" spans="2:13" ht="9.75" customHeight="1">
      <c r="B19" s="107">
        <v>17</v>
      </c>
      <c r="C19" s="193">
        <v>138</v>
      </c>
      <c r="D19" s="198">
        <v>26</v>
      </c>
      <c r="E19" s="204" t="s">
        <v>2</v>
      </c>
      <c r="F19" s="125" t="s">
        <v>2</v>
      </c>
      <c r="G19" s="177"/>
      <c r="H19" s="214" t="s">
        <v>1</v>
      </c>
      <c r="I19" s="117">
        <v>84</v>
      </c>
      <c r="J19" s="201">
        <v>6.32</v>
      </c>
      <c r="K19" s="117">
        <v>84</v>
      </c>
      <c r="L19" s="198">
        <v>30.5</v>
      </c>
      <c r="M19" s="101">
        <v>84</v>
      </c>
    </row>
    <row r="20" spans="2:13" ht="9.75" customHeight="1">
      <c r="B20" s="107">
        <v>18</v>
      </c>
      <c r="C20" s="193">
        <v>142</v>
      </c>
      <c r="D20" s="198">
        <v>27</v>
      </c>
      <c r="E20" s="203">
        <v>-1</v>
      </c>
      <c r="F20" s="125" t="s">
        <v>2</v>
      </c>
      <c r="G20" s="177"/>
      <c r="H20" s="214" t="s">
        <v>1</v>
      </c>
      <c r="I20" s="117">
        <v>83</v>
      </c>
      <c r="J20" s="201">
        <v>6.34</v>
      </c>
      <c r="K20" s="117">
        <v>83</v>
      </c>
      <c r="L20" s="198">
        <v>30.8</v>
      </c>
      <c r="M20" s="101">
        <v>83</v>
      </c>
    </row>
    <row r="21" spans="2:13" ht="9.75" customHeight="1">
      <c r="B21" s="107">
        <v>19</v>
      </c>
      <c r="C21" s="193">
        <v>146</v>
      </c>
      <c r="D21" s="198">
        <v>28</v>
      </c>
      <c r="E21" s="204" t="s">
        <v>2</v>
      </c>
      <c r="F21" s="125">
        <v>7</v>
      </c>
      <c r="G21" s="177"/>
      <c r="H21" s="214">
        <v>7.6</v>
      </c>
      <c r="I21" s="117">
        <v>82</v>
      </c>
      <c r="J21" s="201">
        <v>6.36</v>
      </c>
      <c r="K21" s="117">
        <v>82</v>
      </c>
      <c r="L21" s="198">
        <v>31.2</v>
      </c>
      <c r="M21" s="101">
        <v>82</v>
      </c>
    </row>
    <row r="22" spans="2:13" ht="9.75" customHeight="1">
      <c r="B22" s="107">
        <v>20</v>
      </c>
      <c r="C22" s="194">
        <v>150</v>
      </c>
      <c r="D22" s="197">
        <v>29</v>
      </c>
      <c r="E22" s="205">
        <v>0</v>
      </c>
      <c r="F22" s="126" t="s">
        <v>2</v>
      </c>
      <c r="G22" s="178"/>
      <c r="H22" s="214" t="s">
        <v>1</v>
      </c>
      <c r="I22" s="117">
        <v>81</v>
      </c>
      <c r="J22" s="201">
        <v>6.38</v>
      </c>
      <c r="K22" s="117">
        <v>81</v>
      </c>
      <c r="L22" s="198">
        <v>31.6</v>
      </c>
      <c r="M22" s="101">
        <v>81</v>
      </c>
    </row>
    <row r="23" spans="2:13" ht="9.75" customHeight="1">
      <c r="B23" s="107">
        <v>21</v>
      </c>
      <c r="C23" s="193">
        <v>153</v>
      </c>
      <c r="D23" s="198">
        <v>29.8</v>
      </c>
      <c r="E23" s="204" t="s">
        <v>2</v>
      </c>
      <c r="F23" s="125" t="s">
        <v>2</v>
      </c>
      <c r="G23" s="177"/>
      <c r="H23" s="215" t="s">
        <v>1</v>
      </c>
      <c r="I23" s="117">
        <v>80</v>
      </c>
      <c r="J23" s="201">
        <v>6.4</v>
      </c>
      <c r="K23" s="117">
        <v>80</v>
      </c>
      <c r="L23" s="197">
        <v>32</v>
      </c>
      <c r="M23" s="101">
        <v>80</v>
      </c>
    </row>
    <row r="24" spans="2:13" ht="9.75" customHeight="1">
      <c r="B24" s="107">
        <v>22</v>
      </c>
      <c r="C24" s="193">
        <v>156</v>
      </c>
      <c r="D24" s="198">
        <v>30.6</v>
      </c>
      <c r="E24" s="203">
        <v>1</v>
      </c>
      <c r="F24" s="125">
        <v>8</v>
      </c>
      <c r="G24" s="177"/>
      <c r="H24" s="214">
        <v>7.7</v>
      </c>
      <c r="I24" s="117">
        <v>79</v>
      </c>
      <c r="J24" s="201">
        <v>6.42</v>
      </c>
      <c r="K24" s="117">
        <v>79</v>
      </c>
      <c r="L24" s="198">
        <v>32.4</v>
      </c>
      <c r="M24" s="101">
        <v>79</v>
      </c>
    </row>
    <row r="25" spans="2:13" ht="9.75" customHeight="1">
      <c r="B25" s="107">
        <v>23</v>
      </c>
      <c r="C25" s="193">
        <v>159</v>
      </c>
      <c r="D25" s="198">
        <v>31.4</v>
      </c>
      <c r="E25" s="204" t="s">
        <v>2</v>
      </c>
      <c r="F25" s="125" t="s">
        <v>2</v>
      </c>
      <c r="G25" s="177"/>
      <c r="H25" s="214" t="s">
        <v>1</v>
      </c>
      <c r="I25" s="117">
        <v>78</v>
      </c>
      <c r="J25" s="201">
        <v>6.44</v>
      </c>
      <c r="K25" s="117">
        <v>78</v>
      </c>
      <c r="L25" s="198">
        <v>32.8</v>
      </c>
      <c r="M25" s="101">
        <v>78</v>
      </c>
    </row>
    <row r="26" spans="2:13" ht="9.75" customHeight="1">
      <c r="B26" s="107">
        <v>24</v>
      </c>
      <c r="C26" s="193">
        <v>162</v>
      </c>
      <c r="D26" s="198">
        <v>32.2</v>
      </c>
      <c r="E26" s="203">
        <v>2</v>
      </c>
      <c r="F26" s="125" t="s">
        <v>2</v>
      </c>
      <c r="G26" s="177"/>
      <c r="H26" s="214" t="s">
        <v>1</v>
      </c>
      <c r="I26" s="117">
        <v>77</v>
      </c>
      <c r="J26" s="201">
        <v>6.46</v>
      </c>
      <c r="K26" s="117">
        <v>77</v>
      </c>
      <c r="L26" s="198">
        <v>33.2</v>
      </c>
      <c r="M26" s="101">
        <v>77</v>
      </c>
    </row>
    <row r="27" spans="2:13" ht="9.75" customHeight="1">
      <c r="B27" s="107">
        <v>25</v>
      </c>
      <c r="C27" s="193">
        <v>165</v>
      </c>
      <c r="D27" s="198">
        <v>33</v>
      </c>
      <c r="E27" s="204" t="s">
        <v>2</v>
      </c>
      <c r="F27" s="125">
        <v>9</v>
      </c>
      <c r="G27" s="177"/>
      <c r="H27" s="214">
        <v>7.8</v>
      </c>
      <c r="I27" s="117">
        <v>76</v>
      </c>
      <c r="J27" s="201">
        <v>6.48</v>
      </c>
      <c r="K27" s="117">
        <v>76</v>
      </c>
      <c r="L27" s="198">
        <v>33.6</v>
      </c>
      <c r="M27" s="101">
        <v>76</v>
      </c>
    </row>
    <row r="28" spans="2:13" ht="9.75" customHeight="1">
      <c r="B28" s="107">
        <v>26</v>
      </c>
      <c r="C28" s="193">
        <v>168</v>
      </c>
      <c r="D28" s="198">
        <v>33.8</v>
      </c>
      <c r="E28" s="203">
        <v>3</v>
      </c>
      <c r="F28" s="125" t="s">
        <v>2</v>
      </c>
      <c r="G28" s="177"/>
      <c r="H28" s="214" t="s">
        <v>1</v>
      </c>
      <c r="I28" s="117">
        <v>75</v>
      </c>
      <c r="J28" s="201">
        <v>6.5</v>
      </c>
      <c r="K28" s="117">
        <v>75</v>
      </c>
      <c r="L28" s="198">
        <v>34</v>
      </c>
      <c r="M28" s="101">
        <v>75</v>
      </c>
    </row>
    <row r="29" spans="2:13" ht="9.75" customHeight="1">
      <c r="B29" s="107">
        <v>27</v>
      </c>
      <c r="C29" s="193">
        <v>171</v>
      </c>
      <c r="D29" s="198">
        <v>34.6</v>
      </c>
      <c r="E29" s="204" t="s">
        <v>2</v>
      </c>
      <c r="F29" s="125" t="s">
        <v>2</v>
      </c>
      <c r="G29" s="177"/>
      <c r="H29" s="214" t="s">
        <v>1</v>
      </c>
      <c r="I29" s="117">
        <v>74</v>
      </c>
      <c r="J29" s="201">
        <v>6.52</v>
      </c>
      <c r="K29" s="117">
        <v>74</v>
      </c>
      <c r="L29" s="198">
        <v>34.4</v>
      </c>
      <c r="M29" s="101">
        <v>74</v>
      </c>
    </row>
    <row r="30" spans="2:13" ht="9.75" customHeight="1">
      <c r="B30" s="107">
        <v>28</v>
      </c>
      <c r="C30" s="193">
        <v>174</v>
      </c>
      <c r="D30" s="198">
        <v>35.4</v>
      </c>
      <c r="E30" s="203">
        <v>4</v>
      </c>
      <c r="F30" s="125">
        <v>10</v>
      </c>
      <c r="G30" s="177"/>
      <c r="H30" s="214">
        <v>7.9</v>
      </c>
      <c r="I30" s="117">
        <v>73</v>
      </c>
      <c r="J30" s="201">
        <v>6.54</v>
      </c>
      <c r="K30" s="117">
        <v>73</v>
      </c>
      <c r="L30" s="198">
        <v>34.8</v>
      </c>
      <c r="M30" s="101">
        <v>73</v>
      </c>
    </row>
    <row r="31" spans="2:13" ht="9.75" customHeight="1">
      <c r="B31" s="107">
        <v>29</v>
      </c>
      <c r="C31" s="193">
        <v>177</v>
      </c>
      <c r="D31" s="198">
        <v>36.2</v>
      </c>
      <c r="E31" s="204" t="s">
        <v>2</v>
      </c>
      <c r="F31" s="125" t="s">
        <v>2</v>
      </c>
      <c r="G31" s="177"/>
      <c r="H31" s="214" t="s">
        <v>1</v>
      </c>
      <c r="I31" s="117">
        <v>72</v>
      </c>
      <c r="J31" s="201">
        <v>6.56</v>
      </c>
      <c r="K31" s="117">
        <v>72</v>
      </c>
      <c r="L31" s="198">
        <v>35.2</v>
      </c>
      <c r="M31" s="101">
        <v>72</v>
      </c>
    </row>
    <row r="32" spans="2:13" ht="9.75" customHeight="1">
      <c r="B32" s="107">
        <v>30</v>
      </c>
      <c r="C32" s="192">
        <v>180</v>
      </c>
      <c r="D32" s="197">
        <v>37.0111111111109</v>
      </c>
      <c r="E32" s="205">
        <v>5</v>
      </c>
      <c r="F32" s="126" t="s">
        <v>2</v>
      </c>
      <c r="G32" s="178"/>
      <c r="H32" s="214" t="s">
        <v>1</v>
      </c>
      <c r="I32" s="117">
        <v>71</v>
      </c>
      <c r="J32" s="201">
        <v>6.58</v>
      </c>
      <c r="K32" s="117">
        <v>71</v>
      </c>
      <c r="L32" s="198">
        <v>35.6</v>
      </c>
      <c r="M32" s="101">
        <v>71</v>
      </c>
    </row>
    <row r="33" spans="2:13" ht="9.75" customHeight="1">
      <c r="B33" s="107">
        <v>31</v>
      </c>
      <c r="C33" s="193">
        <v>183</v>
      </c>
      <c r="D33" s="198">
        <v>37.8</v>
      </c>
      <c r="E33" s="204" t="s">
        <v>2</v>
      </c>
      <c r="F33" s="125">
        <v>11</v>
      </c>
      <c r="G33" s="177"/>
      <c r="H33" s="215">
        <v>8</v>
      </c>
      <c r="I33" s="117">
        <v>70</v>
      </c>
      <c r="J33" s="201">
        <v>7</v>
      </c>
      <c r="K33" s="117">
        <v>70</v>
      </c>
      <c r="L33" s="197">
        <v>36</v>
      </c>
      <c r="M33" s="101">
        <v>70</v>
      </c>
    </row>
    <row r="34" spans="2:13" ht="9.75" customHeight="1">
      <c r="B34" s="107">
        <v>32</v>
      </c>
      <c r="C34" s="193">
        <v>186</v>
      </c>
      <c r="D34" s="198">
        <v>38.5</v>
      </c>
      <c r="E34" s="203">
        <v>6</v>
      </c>
      <c r="F34" s="125" t="s">
        <v>2</v>
      </c>
      <c r="G34" s="177"/>
      <c r="H34" s="216" t="s">
        <v>3</v>
      </c>
      <c r="I34" s="117">
        <v>69</v>
      </c>
      <c r="J34" s="201">
        <v>7.03</v>
      </c>
      <c r="K34" s="117">
        <v>69</v>
      </c>
      <c r="L34" s="198">
        <v>36.4</v>
      </c>
      <c r="M34" s="101">
        <v>69</v>
      </c>
    </row>
    <row r="35" spans="2:13" ht="9.75" customHeight="1">
      <c r="B35" s="107">
        <v>33</v>
      </c>
      <c r="C35" s="193">
        <v>189</v>
      </c>
      <c r="D35" s="198">
        <v>39.161111111111</v>
      </c>
      <c r="E35" s="204" t="s">
        <v>2</v>
      </c>
      <c r="F35" s="125" t="s">
        <v>2</v>
      </c>
      <c r="G35" s="177"/>
      <c r="H35" s="216" t="s">
        <v>3</v>
      </c>
      <c r="I35" s="117">
        <v>68</v>
      </c>
      <c r="J35" s="201">
        <v>7.06</v>
      </c>
      <c r="K35" s="117">
        <v>68</v>
      </c>
      <c r="L35" s="198">
        <v>36.8</v>
      </c>
      <c r="M35" s="101">
        <v>68</v>
      </c>
    </row>
    <row r="36" spans="2:13" ht="9.75" customHeight="1">
      <c r="B36" s="107">
        <v>34</v>
      </c>
      <c r="C36" s="193">
        <v>192</v>
      </c>
      <c r="D36" s="198">
        <v>39.8777777777777</v>
      </c>
      <c r="E36" s="203">
        <v>7</v>
      </c>
      <c r="F36" s="125">
        <v>12</v>
      </c>
      <c r="G36" s="177"/>
      <c r="H36" s="214">
        <v>8.1</v>
      </c>
      <c r="I36" s="117">
        <v>67</v>
      </c>
      <c r="J36" s="201">
        <v>7.09</v>
      </c>
      <c r="K36" s="117">
        <v>67</v>
      </c>
      <c r="L36" s="198">
        <v>37.2</v>
      </c>
      <c r="M36" s="101">
        <v>67</v>
      </c>
    </row>
    <row r="37" spans="2:13" ht="9.75" customHeight="1">
      <c r="B37" s="107">
        <v>35</v>
      </c>
      <c r="C37" s="193">
        <v>195</v>
      </c>
      <c r="D37" s="198">
        <v>40.6</v>
      </c>
      <c r="E37" s="204" t="s">
        <v>2</v>
      </c>
      <c r="F37" s="125" t="s">
        <v>2</v>
      </c>
      <c r="G37" s="177"/>
      <c r="H37" s="214" t="s">
        <v>1</v>
      </c>
      <c r="I37" s="117">
        <v>66</v>
      </c>
      <c r="J37" s="201">
        <v>7.12</v>
      </c>
      <c r="K37" s="117">
        <v>66</v>
      </c>
      <c r="L37" s="198">
        <v>37.6</v>
      </c>
      <c r="M37" s="101">
        <v>66</v>
      </c>
    </row>
    <row r="38" spans="2:13" ht="9.75" customHeight="1">
      <c r="B38" s="107">
        <v>36</v>
      </c>
      <c r="C38" s="193">
        <v>198</v>
      </c>
      <c r="D38" s="198">
        <v>41.3</v>
      </c>
      <c r="E38" s="203">
        <v>8</v>
      </c>
      <c r="F38" s="125">
        <v>13</v>
      </c>
      <c r="G38" s="177"/>
      <c r="H38" s="214" t="s">
        <v>1</v>
      </c>
      <c r="I38" s="117">
        <v>65</v>
      </c>
      <c r="J38" s="201">
        <v>7.15</v>
      </c>
      <c r="K38" s="117">
        <v>65</v>
      </c>
      <c r="L38" s="198">
        <v>38</v>
      </c>
      <c r="M38" s="101">
        <v>65</v>
      </c>
    </row>
    <row r="39" spans="2:13" ht="9.75" customHeight="1">
      <c r="B39" s="107">
        <v>37</v>
      </c>
      <c r="C39" s="193">
        <v>201</v>
      </c>
      <c r="D39" s="198">
        <v>42.0333333333334</v>
      </c>
      <c r="E39" s="204" t="s">
        <v>2</v>
      </c>
      <c r="F39" s="125" t="s">
        <v>2</v>
      </c>
      <c r="G39" s="179"/>
      <c r="H39" s="214">
        <v>8.2</v>
      </c>
      <c r="I39" s="117">
        <v>64</v>
      </c>
      <c r="J39" s="201">
        <v>7.18</v>
      </c>
      <c r="K39" s="117">
        <v>64</v>
      </c>
      <c r="L39" s="198">
        <v>38.4</v>
      </c>
      <c r="M39" s="101">
        <v>64</v>
      </c>
    </row>
    <row r="40" spans="2:13" ht="9.75" customHeight="1">
      <c r="B40" s="107">
        <v>38</v>
      </c>
      <c r="C40" s="193">
        <v>204</v>
      </c>
      <c r="D40" s="198">
        <v>42.7</v>
      </c>
      <c r="E40" s="203">
        <v>9</v>
      </c>
      <c r="F40" s="125">
        <v>14</v>
      </c>
      <c r="G40" s="177"/>
      <c r="H40" s="214" t="s">
        <v>3</v>
      </c>
      <c r="I40" s="117">
        <v>63</v>
      </c>
      <c r="J40" s="201">
        <v>7.21</v>
      </c>
      <c r="K40" s="117">
        <v>63</v>
      </c>
      <c r="L40" s="198">
        <v>38.8</v>
      </c>
      <c r="M40" s="101">
        <v>63</v>
      </c>
    </row>
    <row r="41" spans="2:13" ht="9.75" customHeight="1">
      <c r="B41" s="107">
        <v>39</v>
      </c>
      <c r="C41" s="193">
        <v>207</v>
      </c>
      <c r="D41" s="198">
        <v>43.3</v>
      </c>
      <c r="E41" s="204" t="s">
        <v>2</v>
      </c>
      <c r="F41" s="125" t="s">
        <v>2</v>
      </c>
      <c r="G41" s="177"/>
      <c r="H41" s="214" t="s">
        <v>3</v>
      </c>
      <c r="I41" s="117">
        <v>62</v>
      </c>
      <c r="J41" s="201">
        <v>7.24</v>
      </c>
      <c r="K41" s="117">
        <v>62</v>
      </c>
      <c r="L41" s="198">
        <v>39.2</v>
      </c>
      <c r="M41" s="101">
        <v>62</v>
      </c>
    </row>
    <row r="42" spans="2:13" ht="9.75" customHeight="1">
      <c r="B42" s="107">
        <v>40</v>
      </c>
      <c r="C42" s="192">
        <v>210</v>
      </c>
      <c r="D42" s="197">
        <v>44</v>
      </c>
      <c r="E42" s="205">
        <v>10</v>
      </c>
      <c r="F42" s="126">
        <v>15</v>
      </c>
      <c r="G42" s="178"/>
      <c r="H42" s="214">
        <v>8.3</v>
      </c>
      <c r="I42" s="117">
        <v>61</v>
      </c>
      <c r="J42" s="201">
        <v>7.27</v>
      </c>
      <c r="K42" s="117">
        <v>61</v>
      </c>
      <c r="L42" s="198">
        <v>39.6</v>
      </c>
      <c r="M42" s="101">
        <v>61</v>
      </c>
    </row>
    <row r="43" spans="2:13" ht="9.75" customHeight="1">
      <c r="B43" s="107">
        <v>41</v>
      </c>
      <c r="C43" s="193">
        <v>212</v>
      </c>
      <c r="D43" s="198">
        <v>44.6</v>
      </c>
      <c r="E43" s="204" t="s">
        <v>2</v>
      </c>
      <c r="F43" s="125" t="s">
        <v>2</v>
      </c>
      <c r="G43" s="177"/>
      <c r="H43" s="215" t="s">
        <v>3</v>
      </c>
      <c r="I43" s="117">
        <v>60</v>
      </c>
      <c r="J43" s="202">
        <v>7.3</v>
      </c>
      <c r="K43" s="117">
        <v>60</v>
      </c>
      <c r="L43" s="197">
        <v>40</v>
      </c>
      <c r="M43" s="101">
        <v>60</v>
      </c>
    </row>
    <row r="44" spans="2:13" ht="9.75" customHeight="1">
      <c r="B44" s="107">
        <v>42</v>
      </c>
      <c r="C44" s="193">
        <v>214</v>
      </c>
      <c r="D44" s="198">
        <v>45.2</v>
      </c>
      <c r="E44" s="203">
        <v>11</v>
      </c>
      <c r="F44" s="125">
        <v>16</v>
      </c>
      <c r="G44" s="177"/>
      <c r="H44" s="214" t="s">
        <v>3</v>
      </c>
      <c r="I44" s="117">
        <v>59</v>
      </c>
      <c r="J44" s="201">
        <v>7.33</v>
      </c>
      <c r="K44" s="117">
        <v>59</v>
      </c>
      <c r="L44" s="198">
        <v>40.5</v>
      </c>
      <c r="M44" s="101">
        <v>59</v>
      </c>
    </row>
    <row r="45" spans="2:13" ht="9.75" customHeight="1">
      <c r="B45" s="107">
        <v>43</v>
      </c>
      <c r="C45" s="193">
        <v>216</v>
      </c>
      <c r="D45" s="198">
        <v>45.8</v>
      </c>
      <c r="E45" s="204" t="s">
        <v>2</v>
      </c>
      <c r="F45" s="125" t="s">
        <v>2</v>
      </c>
      <c r="G45" s="177"/>
      <c r="H45" s="214">
        <v>8.4</v>
      </c>
      <c r="I45" s="117">
        <v>58</v>
      </c>
      <c r="J45" s="201">
        <v>7.36</v>
      </c>
      <c r="K45" s="117">
        <v>58</v>
      </c>
      <c r="L45" s="198">
        <v>41</v>
      </c>
      <c r="M45" s="101">
        <v>58</v>
      </c>
    </row>
    <row r="46" spans="2:13" ht="9.75" customHeight="1">
      <c r="B46" s="107">
        <v>44</v>
      </c>
      <c r="C46" s="193">
        <v>218</v>
      </c>
      <c r="D46" s="198">
        <v>46.4</v>
      </c>
      <c r="E46" s="203">
        <v>12</v>
      </c>
      <c r="F46" s="125">
        <v>17</v>
      </c>
      <c r="G46" s="177"/>
      <c r="H46" s="214" t="s">
        <v>3</v>
      </c>
      <c r="I46" s="117">
        <v>57</v>
      </c>
      <c r="J46" s="201">
        <v>7.39</v>
      </c>
      <c r="K46" s="117">
        <v>57</v>
      </c>
      <c r="L46" s="198">
        <v>41.5</v>
      </c>
      <c r="M46" s="101">
        <v>57</v>
      </c>
    </row>
    <row r="47" spans="2:13" ht="9.75" customHeight="1">
      <c r="B47" s="107">
        <v>45</v>
      </c>
      <c r="C47" s="193">
        <v>220</v>
      </c>
      <c r="D47" s="198">
        <v>47</v>
      </c>
      <c r="E47" s="204" t="s">
        <v>2</v>
      </c>
      <c r="F47" s="125" t="s">
        <v>2</v>
      </c>
      <c r="G47" s="177"/>
      <c r="H47" s="214">
        <v>8.5</v>
      </c>
      <c r="I47" s="117">
        <v>56</v>
      </c>
      <c r="J47" s="201">
        <v>7.42</v>
      </c>
      <c r="K47" s="117">
        <v>56</v>
      </c>
      <c r="L47" s="198">
        <v>42</v>
      </c>
      <c r="M47" s="101">
        <v>56</v>
      </c>
    </row>
    <row r="48" spans="2:13" ht="9.75" customHeight="1">
      <c r="B48" s="107">
        <v>46</v>
      </c>
      <c r="C48" s="193">
        <v>222</v>
      </c>
      <c r="D48" s="198">
        <v>47.6</v>
      </c>
      <c r="E48" s="203">
        <v>13</v>
      </c>
      <c r="F48" s="125">
        <v>18</v>
      </c>
      <c r="G48" s="177"/>
      <c r="H48" s="217" t="s">
        <v>22</v>
      </c>
      <c r="I48" s="117">
        <v>55</v>
      </c>
      <c r="J48" s="201">
        <v>7.45</v>
      </c>
      <c r="K48" s="117">
        <v>55</v>
      </c>
      <c r="L48" s="198">
        <v>42.6</v>
      </c>
      <c r="M48" s="101">
        <v>55</v>
      </c>
    </row>
    <row r="49" spans="2:13" ht="9.75" customHeight="1">
      <c r="B49" s="107">
        <v>47</v>
      </c>
      <c r="C49" s="193">
        <v>224</v>
      </c>
      <c r="D49" s="198">
        <v>48.2</v>
      </c>
      <c r="E49" s="204" t="s">
        <v>2</v>
      </c>
      <c r="F49" s="125" t="s">
        <v>2</v>
      </c>
      <c r="G49" s="177"/>
      <c r="H49" s="214">
        <v>8.6</v>
      </c>
      <c r="I49" s="117">
        <v>54</v>
      </c>
      <c r="J49" s="201">
        <v>7.48</v>
      </c>
      <c r="K49" s="117">
        <v>54</v>
      </c>
      <c r="L49" s="198">
        <v>43.2</v>
      </c>
      <c r="M49" s="101">
        <v>54</v>
      </c>
    </row>
    <row r="50" spans="2:13" ht="9.75" customHeight="1">
      <c r="B50" s="107">
        <v>48</v>
      </c>
      <c r="C50" s="193">
        <v>226</v>
      </c>
      <c r="D50" s="198">
        <v>48.8</v>
      </c>
      <c r="E50" s="203">
        <v>14</v>
      </c>
      <c r="F50" s="125">
        <v>19</v>
      </c>
      <c r="G50" s="177"/>
      <c r="H50" s="214" t="s">
        <v>3</v>
      </c>
      <c r="I50" s="117">
        <v>53</v>
      </c>
      <c r="J50" s="201">
        <v>7.51</v>
      </c>
      <c r="K50" s="117">
        <v>53</v>
      </c>
      <c r="L50" s="198">
        <v>43.8</v>
      </c>
      <c r="M50" s="101">
        <v>53</v>
      </c>
    </row>
    <row r="51" spans="2:13" ht="9.75" customHeight="1">
      <c r="B51" s="107">
        <v>49</v>
      </c>
      <c r="C51" s="193">
        <v>228</v>
      </c>
      <c r="D51" s="198">
        <v>49.4</v>
      </c>
      <c r="E51" s="204" t="s">
        <v>2</v>
      </c>
      <c r="F51" s="125" t="s">
        <v>2</v>
      </c>
      <c r="G51" s="177"/>
      <c r="H51" s="214">
        <v>8.7</v>
      </c>
      <c r="I51" s="117">
        <v>52</v>
      </c>
      <c r="J51" s="201">
        <v>7.54</v>
      </c>
      <c r="K51" s="117">
        <v>52</v>
      </c>
      <c r="L51" s="198">
        <v>44.4</v>
      </c>
      <c r="M51" s="101">
        <v>52</v>
      </c>
    </row>
    <row r="52" spans="2:13" ht="9.75" customHeight="1">
      <c r="B52" s="107">
        <v>50</v>
      </c>
      <c r="C52" s="192">
        <v>230</v>
      </c>
      <c r="D52" s="197">
        <v>50</v>
      </c>
      <c r="E52" s="205">
        <v>15</v>
      </c>
      <c r="F52" s="126">
        <v>20</v>
      </c>
      <c r="G52" s="177"/>
      <c r="H52" s="214" t="s">
        <v>3</v>
      </c>
      <c r="I52" s="117">
        <v>51</v>
      </c>
      <c r="J52" s="201">
        <v>7.57</v>
      </c>
      <c r="K52" s="117">
        <v>51</v>
      </c>
      <c r="L52" s="198">
        <v>45.2</v>
      </c>
      <c r="M52" s="101">
        <v>51</v>
      </c>
    </row>
    <row r="53" spans="2:13" ht="9.75" customHeight="1">
      <c r="B53" s="107">
        <v>51</v>
      </c>
      <c r="C53" s="193">
        <v>232</v>
      </c>
      <c r="D53" s="198">
        <v>50.5</v>
      </c>
      <c r="E53" s="204" t="s">
        <v>2</v>
      </c>
      <c r="F53" s="228" t="s">
        <v>2</v>
      </c>
      <c r="G53" s="180"/>
      <c r="H53" s="215">
        <v>8.8</v>
      </c>
      <c r="I53" s="117">
        <v>50</v>
      </c>
      <c r="J53" s="202">
        <v>8</v>
      </c>
      <c r="K53" s="117">
        <v>50</v>
      </c>
      <c r="L53" s="197">
        <v>46</v>
      </c>
      <c r="M53" s="101">
        <v>50</v>
      </c>
    </row>
    <row r="54" spans="2:13" ht="9.75" customHeight="1">
      <c r="B54" s="107">
        <v>52</v>
      </c>
      <c r="C54" s="193">
        <v>234</v>
      </c>
      <c r="D54" s="198">
        <v>51</v>
      </c>
      <c r="E54" s="206">
        <v>16</v>
      </c>
      <c r="F54" s="228">
        <v>21</v>
      </c>
      <c r="G54" s="180"/>
      <c r="H54" s="214" t="s">
        <v>3</v>
      </c>
      <c r="I54" s="117">
        <v>49</v>
      </c>
      <c r="J54" s="201">
        <v>8.04</v>
      </c>
      <c r="K54" s="117">
        <v>49</v>
      </c>
      <c r="L54" s="198">
        <v>46.8</v>
      </c>
      <c r="M54" s="101">
        <v>49</v>
      </c>
    </row>
    <row r="55" spans="2:13" ht="9.75" customHeight="1">
      <c r="B55" s="107">
        <v>53</v>
      </c>
      <c r="C55" s="193">
        <v>236</v>
      </c>
      <c r="D55" s="198">
        <v>51.5</v>
      </c>
      <c r="E55" s="204" t="s">
        <v>2</v>
      </c>
      <c r="F55" s="228" t="s">
        <v>2</v>
      </c>
      <c r="G55" s="180"/>
      <c r="H55" s="214">
        <v>8.9</v>
      </c>
      <c r="I55" s="117">
        <v>48</v>
      </c>
      <c r="J55" s="201">
        <v>8.08</v>
      </c>
      <c r="K55" s="117">
        <v>48</v>
      </c>
      <c r="L55" s="198">
        <v>47.6</v>
      </c>
      <c r="M55" s="101">
        <v>48</v>
      </c>
    </row>
    <row r="56" spans="2:13" ht="9.75" customHeight="1">
      <c r="B56" s="107">
        <v>54</v>
      </c>
      <c r="C56" s="193">
        <v>238</v>
      </c>
      <c r="D56" s="198">
        <v>52</v>
      </c>
      <c r="E56" s="206">
        <v>17</v>
      </c>
      <c r="F56" s="228">
        <v>22</v>
      </c>
      <c r="G56" s="180"/>
      <c r="H56" s="214" t="s">
        <v>1</v>
      </c>
      <c r="I56" s="117">
        <v>47</v>
      </c>
      <c r="J56" s="201">
        <v>8.12</v>
      </c>
      <c r="K56" s="117">
        <v>47</v>
      </c>
      <c r="L56" s="198">
        <v>48.4</v>
      </c>
      <c r="M56" s="101">
        <v>47</v>
      </c>
    </row>
    <row r="57" spans="2:13" ht="9.75" customHeight="1">
      <c r="B57" s="107">
        <v>55</v>
      </c>
      <c r="C57" s="193">
        <v>240</v>
      </c>
      <c r="D57" s="198">
        <v>52.5</v>
      </c>
      <c r="E57" s="204" t="s">
        <v>2</v>
      </c>
      <c r="F57" s="228" t="s">
        <v>2</v>
      </c>
      <c r="G57" s="180"/>
      <c r="H57" s="214">
        <v>9</v>
      </c>
      <c r="I57" s="117">
        <v>46</v>
      </c>
      <c r="J57" s="201">
        <v>8.16</v>
      </c>
      <c r="K57" s="117">
        <v>46</v>
      </c>
      <c r="L57" s="198">
        <v>49.2</v>
      </c>
      <c r="M57" s="101">
        <v>46</v>
      </c>
    </row>
    <row r="58" spans="2:13" ht="9.75" customHeight="1">
      <c r="B58" s="107">
        <v>56</v>
      </c>
      <c r="C58" s="193">
        <v>242</v>
      </c>
      <c r="D58" s="198">
        <v>53</v>
      </c>
      <c r="E58" s="206">
        <v>18</v>
      </c>
      <c r="F58" s="228">
        <v>23</v>
      </c>
      <c r="G58" s="180"/>
      <c r="H58" s="214" t="s">
        <v>1</v>
      </c>
      <c r="I58" s="117">
        <v>45</v>
      </c>
      <c r="J58" s="201">
        <v>8.2</v>
      </c>
      <c r="K58" s="117">
        <v>45</v>
      </c>
      <c r="L58" s="198">
        <v>50</v>
      </c>
      <c r="M58" s="101">
        <v>45</v>
      </c>
    </row>
    <row r="59" spans="2:13" ht="9.75" customHeight="1">
      <c r="B59" s="107">
        <v>57</v>
      </c>
      <c r="C59" s="193">
        <v>244</v>
      </c>
      <c r="D59" s="198">
        <v>53.5</v>
      </c>
      <c r="E59" s="204" t="s">
        <v>2</v>
      </c>
      <c r="F59" s="228" t="s">
        <v>2</v>
      </c>
      <c r="G59" s="180"/>
      <c r="H59" s="214">
        <v>9.1</v>
      </c>
      <c r="I59" s="117">
        <v>44</v>
      </c>
      <c r="J59" s="201">
        <v>8.24</v>
      </c>
      <c r="K59" s="117">
        <v>44</v>
      </c>
      <c r="L59" s="198">
        <v>51</v>
      </c>
      <c r="M59" s="101">
        <v>44</v>
      </c>
    </row>
    <row r="60" spans="2:13" ht="9.75" customHeight="1">
      <c r="B60" s="107">
        <v>58</v>
      </c>
      <c r="C60" s="193">
        <v>246</v>
      </c>
      <c r="D60" s="198">
        <v>54</v>
      </c>
      <c r="E60" s="206">
        <v>19</v>
      </c>
      <c r="F60" s="228">
        <v>24</v>
      </c>
      <c r="G60" s="180"/>
      <c r="H60" s="214" t="s">
        <v>1</v>
      </c>
      <c r="I60" s="117">
        <v>43</v>
      </c>
      <c r="J60" s="201">
        <v>8.28</v>
      </c>
      <c r="K60" s="117">
        <v>43</v>
      </c>
      <c r="L60" s="198">
        <v>52</v>
      </c>
      <c r="M60" s="101">
        <v>43</v>
      </c>
    </row>
    <row r="61" spans="2:13" ht="9.75" customHeight="1">
      <c r="B61" s="107">
        <v>59</v>
      </c>
      <c r="C61" s="193">
        <v>248</v>
      </c>
      <c r="D61" s="198">
        <v>54.5</v>
      </c>
      <c r="E61" s="204" t="s">
        <v>2</v>
      </c>
      <c r="F61" s="228" t="s">
        <v>2</v>
      </c>
      <c r="G61" s="180"/>
      <c r="H61" s="214">
        <v>9.2</v>
      </c>
      <c r="I61" s="117">
        <v>42</v>
      </c>
      <c r="J61" s="201">
        <v>8.32</v>
      </c>
      <c r="K61" s="117">
        <v>42</v>
      </c>
      <c r="L61" s="198">
        <v>53</v>
      </c>
      <c r="M61" s="101">
        <v>42</v>
      </c>
    </row>
    <row r="62" spans="2:13" ht="9.75" customHeight="1">
      <c r="B62" s="107">
        <v>60</v>
      </c>
      <c r="C62" s="192">
        <v>250</v>
      </c>
      <c r="D62" s="197">
        <v>55</v>
      </c>
      <c r="E62" s="204" t="s">
        <v>2</v>
      </c>
      <c r="F62" s="229">
        <v>25</v>
      </c>
      <c r="G62" s="178"/>
      <c r="H62" s="214" t="s">
        <v>1</v>
      </c>
      <c r="I62" s="117">
        <v>41</v>
      </c>
      <c r="J62" s="201">
        <v>8.36</v>
      </c>
      <c r="K62" s="117">
        <v>41</v>
      </c>
      <c r="L62" s="198">
        <v>54</v>
      </c>
      <c r="M62" s="101">
        <v>41</v>
      </c>
    </row>
    <row r="63" spans="2:13" ht="9.75" customHeight="1">
      <c r="B63" s="107">
        <v>61</v>
      </c>
      <c r="C63" s="193">
        <v>252</v>
      </c>
      <c r="D63" s="198">
        <v>55.5</v>
      </c>
      <c r="E63" s="204">
        <v>20</v>
      </c>
      <c r="F63" s="228" t="s">
        <v>2</v>
      </c>
      <c r="G63" s="180"/>
      <c r="H63" s="215">
        <v>9.3</v>
      </c>
      <c r="I63" s="117">
        <v>40</v>
      </c>
      <c r="J63" s="202">
        <v>8.4</v>
      </c>
      <c r="K63" s="117">
        <v>40</v>
      </c>
      <c r="L63" s="197">
        <v>55</v>
      </c>
      <c r="M63" s="101">
        <v>40</v>
      </c>
    </row>
    <row r="64" spans="2:13" ht="9.75" customHeight="1">
      <c r="B64" s="107">
        <v>62</v>
      </c>
      <c r="C64" s="193">
        <v>254</v>
      </c>
      <c r="D64" s="198">
        <v>56</v>
      </c>
      <c r="E64" s="204" t="s">
        <v>2</v>
      </c>
      <c r="F64" s="228">
        <v>26</v>
      </c>
      <c r="G64" s="180"/>
      <c r="H64" s="214" t="s">
        <v>1</v>
      </c>
      <c r="I64" s="117">
        <v>39</v>
      </c>
      <c r="J64" s="201">
        <v>8.44</v>
      </c>
      <c r="K64" s="117">
        <v>39</v>
      </c>
      <c r="L64" s="198">
        <v>56</v>
      </c>
      <c r="M64" s="101">
        <v>39</v>
      </c>
    </row>
    <row r="65" spans="2:13" ht="9.75" customHeight="1">
      <c r="B65" s="107">
        <v>63</v>
      </c>
      <c r="C65" s="193">
        <v>256</v>
      </c>
      <c r="D65" s="198">
        <v>56.5</v>
      </c>
      <c r="E65" s="204" t="s">
        <v>2</v>
      </c>
      <c r="F65" s="228" t="s">
        <v>2</v>
      </c>
      <c r="G65" s="180"/>
      <c r="H65" s="214">
        <v>9.4</v>
      </c>
      <c r="I65" s="117">
        <v>38</v>
      </c>
      <c r="J65" s="201">
        <v>8.48</v>
      </c>
      <c r="K65" s="117">
        <v>38</v>
      </c>
      <c r="L65" s="198">
        <v>57</v>
      </c>
      <c r="M65" s="101">
        <v>38</v>
      </c>
    </row>
    <row r="66" spans="2:13" ht="9.75" customHeight="1">
      <c r="B66" s="107">
        <v>64</v>
      </c>
      <c r="C66" s="193">
        <v>258</v>
      </c>
      <c r="D66" s="198">
        <v>57</v>
      </c>
      <c r="E66" s="206">
        <v>21</v>
      </c>
      <c r="F66" s="228">
        <v>27</v>
      </c>
      <c r="G66" s="180"/>
      <c r="H66" s="214" t="s">
        <v>1</v>
      </c>
      <c r="I66" s="117">
        <v>37</v>
      </c>
      <c r="J66" s="201">
        <v>8.52</v>
      </c>
      <c r="K66" s="117">
        <v>37</v>
      </c>
      <c r="L66" s="198">
        <v>58</v>
      </c>
      <c r="M66" s="101">
        <v>37</v>
      </c>
    </row>
    <row r="67" spans="2:13" ht="9.75" customHeight="1">
      <c r="B67" s="107">
        <v>65</v>
      </c>
      <c r="C67" s="193">
        <v>260</v>
      </c>
      <c r="D67" s="198">
        <v>57.5</v>
      </c>
      <c r="E67" s="204" t="s">
        <v>2</v>
      </c>
      <c r="F67" s="228" t="s">
        <v>2</v>
      </c>
      <c r="G67" s="180"/>
      <c r="H67" s="214">
        <v>9.5</v>
      </c>
      <c r="I67" s="117">
        <v>36</v>
      </c>
      <c r="J67" s="201">
        <v>8.56</v>
      </c>
      <c r="K67" s="117">
        <v>36</v>
      </c>
      <c r="L67" s="198">
        <v>59</v>
      </c>
      <c r="M67" s="101">
        <v>36</v>
      </c>
    </row>
    <row r="68" spans="2:13" ht="9.75" customHeight="1">
      <c r="B68" s="107">
        <v>66</v>
      </c>
      <c r="C68" s="193">
        <v>262</v>
      </c>
      <c r="D68" s="198">
        <v>58</v>
      </c>
      <c r="E68" s="204" t="s">
        <v>2</v>
      </c>
      <c r="F68" s="228">
        <v>28</v>
      </c>
      <c r="G68" s="180"/>
      <c r="H68" s="214" t="s">
        <v>1</v>
      </c>
      <c r="I68" s="117">
        <v>35</v>
      </c>
      <c r="J68" s="201">
        <v>9</v>
      </c>
      <c r="K68" s="117">
        <v>35</v>
      </c>
      <c r="L68" s="198">
        <v>60</v>
      </c>
      <c r="M68" s="101">
        <v>35</v>
      </c>
    </row>
    <row r="69" spans="2:13" ht="9.75" customHeight="1">
      <c r="B69" s="107">
        <v>67</v>
      </c>
      <c r="C69" s="193">
        <v>264</v>
      </c>
      <c r="D69" s="198">
        <v>58.5</v>
      </c>
      <c r="E69" s="204">
        <v>22</v>
      </c>
      <c r="F69" s="228" t="s">
        <v>2</v>
      </c>
      <c r="G69" s="180"/>
      <c r="H69" s="214">
        <v>9.6</v>
      </c>
      <c r="I69" s="117">
        <v>34</v>
      </c>
      <c r="J69" s="201">
        <v>9.04</v>
      </c>
      <c r="K69" s="117">
        <v>34</v>
      </c>
      <c r="L69" s="198">
        <v>61</v>
      </c>
      <c r="M69" s="101">
        <v>34</v>
      </c>
    </row>
    <row r="70" spans="2:13" ht="9.75" customHeight="1">
      <c r="B70" s="107">
        <v>68</v>
      </c>
      <c r="C70" s="193">
        <v>266</v>
      </c>
      <c r="D70" s="198">
        <v>59</v>
      </c>
      <c r="E70" s="204" t="s">
        <v>2</v>
      </c>
      <c r="F70" s="228">
        <v>29</v>
      </c>
      <c r="G70" s="180"/>
      <c r="H70" s="214" t="s">
        <v>1</v>
      </c>
      <c r="I70" s="117">
        <v>33</v>
      </c>
      <c r="J70" s="201">
        <v>9.08</v>
      </c>
      <c r="K70" s="117">
        <v>33</v>
      </c>
      <c r="L70" s="198">
        <v>62</v>
      </c>
      <c r="M70" s="101">
        <v>33</v>
      </c>
    </row>
    <row r="71" spans="2:13" ht="9.75" customHeight="1">
      <c r="B71" s="107">
        <v>69</v>
      </c>
      <c r="C71" s="193">
        <v>268</v>
      </c>
      <c r="D71" s="198">
        <v>59.5</v>
      </c>
      <c r="E71" s="204" t="s">
        <v>2</v>
      </c>
      <c r="F71" s="228" t="s">
        <v>2</v>
      </c>
      <c r="G71" s="180"/>
      <c r="H71" s="214">
        <v>9.7</v>
      </c>
      <c r="I71" s="117">
        <v>32</v>
      </c>
      <c r="J71" s="201">
        <v>9.12</v>
      </c>
      <c r="K71" s="117">
        <v>32</v>
      </c>
      <c r="L71" s="198">
        <v>63</v>
      </c>
      <c r="M71" s="101">
        <v>32</v>
      </c>
    </row>
    <row r="72" spans="2:13" ht="9.75" customHeight="1">
      <c r="B72" s="107">
        <v>70</v>
      </c>
      <c r="C72" s="194">
        <v>270</v>
      </c>
      <c r="D72" s="197">
        <v>60</v>
      </c>
      <c r="E72" s="207">
        <v>23</v>
      </c>
      <c r="F72" s="229">
        <v>30</v>
      </c>
      <c r="G72" s="178"/>
      <c r="H72" s="214" t="s">
        <v>1</v>
      </c>
      <c r="I72" s="117">
        <v>31</v>
      </c>
      <c r="J72" s="201">
        <v>9.16</v>
      </c>
      <c r="K72" s="117">
        <v>31</v>
      </c>
      <c r="L72" s="198">
        <v>64</v>
      </c>
      <c r="M72" s="101">
        <v>31</v>
      </c>
    </row>
    <row r="73" spans="2:13" ht="9.75" customHeight="1">
      <c r="B73" s="107">
        <v>71</v>
      </c>
      <c r="C73" s="193">
        <v>271</v>
      </c>
      <c r="D73" s="198">
        <v>60.5</v>
      </c>
      <c r="E73" s="204" t="s">
        <v>2</v>
      </c>
      <c r="F73" s="228" t="s">
        <v>2</v>
      </c>
      <c r="G73" s="180"/>
      <c r="H73" s="215">
        <v>9.8</v>
      </c>
      <c r="I73" s="117">
        <v>30</v>
      </c>
      <c r="J73" s="202">
        <v>9.2</v>
      </c>
      <c r="K73" s="117">
        <v>30</v>
      </c>
      <c r="L73" s="197">
        <v>65</v>
      </c>
      <c r="M73" s="101">
        <v>30</v>
      </c>
    </row>
    <row r="74" spans="2:13" ht="9.75" customHeight="1">
      <c r="B74" s="107">
        <v>72</v>
      </c>
      <c r="C74" s="193">
        <v>272</v>
      </c>
      <c r="D74" s="198">
        <v>61</v>
      </c>
      <c r="E74" s="204" t="s">
        <v>2</v>
      </c>
      <c r="F74" s="228">
        <v>31</v>
      </c>
      <c r="G74" s="180"/>
      <c r="H74" s="214">
        <v>9.9</v>
      </c>
      <c r="I74" s="117">
        <v>29</v>
      </c>
      <c r="J74" s="201">
        <v>9.26</v>
      </c>
      <c r="K74" s="117">
        <v>29</v>
      </c>
      <c r="L74" s="198">
        <v>66</v>
      </c>
      <c r="M74" s="101">
        <v>29</v>
      </c>
    </row>
    <row r="75" spans="2:13" ht="9.75" customHeight="1">
      <c r="B75" s="107">
        <v>73</v>
      </c>
      <c r="C75" s="193">
        <v>273</v>
      </c>
      <c r="D75" s="198">
        <v>61.5</v>
      </c>
      <c r="E75" s="204">
        <v>24</v>
      </c>
      <c r="F75" s="228" t="s">
        <v>2</v>
      </c>
      <c r="G75" s="180"/>
      <c r="H75" s="214">
        <v>10</v>
      </c>
      <c r="I75" s="117">
        <v>28</v>
      </c>
      <c r="J75" s="201">
        <v>9.32</v>
      </c>
      <c r="K75" s="117">
        <v>28</v>
      </c>
      <c r="L75" s="198">
        <v>67</v>
      </c>
      <c r="M75" s="101">
        <v>28</v>
      </c>
    </row>
    <row r="76" spans="2:13" ht="9.75" customHeight="1">
      <c r="B76" s="107">
        <v>74</v>
      </c>
      <c r="C76" s="193">
        <v>274</v>
      </c>
      <c r="D76" s="198">
        <v>62</v>
      </c>
      <c r="E76" s="204" t="s">
        <v>2</v>
      </c>
      <c r="F76" s="228">
        <v>32</v>
      </c>
      <c r="G76" s="180"/>
      <c r="H76" s="214">
        <v>10.1</v>
      </c>
      <c r="I76" s="117">
        <v>27</v>
      </c>
      <c r="J76" s="201">
        <v>9.38</v>
      </c>
      <c r="K76" s="117">
        <v>27</v>
      </c>
      <c r="L76" s="198">
        <v>68</v>
      </c>
      <c r="M76" s="101">
        <v>27</v>
      </c>
    </row>
    <row r="77" spans="2:13" ht="9.75" customHeight="1">
      <c r="B77" s="107">
        <v>75</v>
      </c>
      <c r="C77" s="193">
        <v>275</v>
      </c>
      <c r="D77" s="198">
        <v>62.5</v>
      </c>
      <c r="E77" s="204" t="s">
        <v>2</v>
      </c>
      <c r="F77" s="228" t="s">
        <v>2</v>
      </c>
      <c r="G77" s="180"/>
      <c r="H77" s="214">
        <v>10.2</v>
      </c>
      <c r="I77" s="117">
        <v>26</v>
      </c>
      <c r="J77" s="201">
        <v>9.46</v>
      </c>
      <c r="K77" s="117">
        <v>26</v>
      </c>
      <c r="L77" s="198">
        <v>69</v>
      </c>
      <c r="M77" s="101">
        <v>26</v>
      </c>
    </row>
    <row r="78" spans="2:13" ht="9.75" customHeight="1">
      <c r="B78" s="107">
        <v>76</v>
      </c>
      <c r="C78" s="193">
        <v>276</v>
      </c>
      <c r="D78" s="198">
        <v>63</v>
      </c>
      <c r="E78" s="206">
        <v>25</v>
      </c>
      <c r="F78" s="228">
        <v>33</v>
      </c>
      <c r="G78" s="180"/>
      <c r="H78" s="214">
        <v>10.3</v>
      </c>
      <c r="I78" s="117">
        <v>25</v>
      </c>
      <c r="J78" s="201">
        <v>9.54</v>
      </c>
      <c r="K78" s="117">
        <v>25</v>
      </c>
      <c r="L78" s="198">
        <v>70</v>
      </c>
      <c r="M78" s="101">
        <v>25</v>
      </c>
    </row>
    <row r="79" spans="2:13" ht="9.75" customHeight="1">
      <c r="B79" s="107">
        <v>77</v>
      </c>
      <c r="C79" s="193">
        <v>277</v>
      </c>
      <c r="D79" s="198">
        <v>63.5</v>
      </c>
      <c r="E79" s="204" t="s">
        <v>2</v>
      </c>
      <c r="F79" s="228" t="s">
        <v>2</v>
      </c>
      <c r="G79" s="180"/>
      <c r="H79" s="214">
        <v>10.4</v>
      </c>
      <c r="I79" s="117">
        <v>24</v>
      </c>
      <c r="J79" s="201">
        <v>10.02</v>
      </c>
      <c r="K79" s="117">
        <v>24</v>
      </c>
      <c r="L79" s="198">
        <v>72</v>
      </c>
      <c r="M79" s="101">
        <v>24</v>
      </c>
    </row>
    <row r="80" spans="2:13" ht="9.75" customHeight="1">
      <c r="B80" s="107">
        <v>78</v>
      </c>
      <c r="C80" s="193">
        <v>278</v>
      </c>
      <c r="D80" s="198">
        <v>64</v>
      </c>
      <c r="E80" s="204" t="s">
        <v>2</v>
      </c>
      <c r="F80" s="228">
        <v>34</v>
      </c>
      <c r="G80" s="180"/>
      <c r="H80" s="214">
        <v>10.5</v>
      </c>
      <c r="I80" s="117">
        <v>23</v>
      </c>
      <c r="J80" s="201">
        <v>10.1</v>
      </c>
      <c r="K80" s="117">
        <v>23</v>
      </c>
      <c r="L80" s="198">
        <v>74</v>
      </c>
      <c r="M80" s="101">
        <v>23</v>
      </c>
    </row>
    <row r="81" spans="2:13" ht="9.75" customHeight="1">
      <c r="B81" s="107">
        <v>79</v>
      </c>
      <c r="C81" s="193">
        <v>279</v>
      </c>
      <c r="D81" s="198">
        <v>64.5</v>
      </c>
      <c r="E81" s="204">
        <v>26</v>
      </c>
      <c r="F81" s="228" t="s">
        <v>2</v>
      </c>
      <c r="G81" s="180"/>
      <c r="H81" s="214">
        <v>10.6</v>
      </c>
      <c r="I81" s="117">
        <v>22</v>
      </c>
      <c r="J81" s="201">
        <v>10.2</v>
      </c>
      <c r="K81" s="117">
        <v>22</v>
      </c>
      <c r="L81" s="198">
        <v>76</v>
      </c>
      <c r="M81" s="101">
        <v>22</v>
      </c>
    </row>
    <row r="82" spans="2:13" ht="9.75" customHeight="1">
      <c r="B82" s="107">
        <v>80</v>
      </c>
      <c r="C82" s="192">
        <v>280</v>
      </c>
      <c r="D82" s="197">
        <v>65</v>
      </c>
      <c r="E82" s="204" t="s">
        <v>2</v>
      </c>
      <c r="F82" s="229">
        <v>35</v>
      </c>
      <c r="G82" s="178"/>
      <c r="H82" s="214">
        <v>10.7</v>
      </c>
      <c r="I82" s="117">
        <v>21</v>
      </c>
      <c r="J82" s="201">
        <v>10.3</v>
      </c>
      <c r="K82" s="117">
        <v>21</v>
      </c>
      <c r="L82" s="198">
        <v>78</v>
      </c>
      <c r="M82" s="101">
        <v>21</v>
      </c>
    </row>
    <row r="83" spans="2:13" ht="9.75" customHeight="1">
      <c r="B83" s="107">
        <v>81</v>
      </c>
      <c r="C83" s="193">
        <v>281</v>
      </c>
      <c r="D83" s="198">
        <v>66</v>
      </c>
      <c r="E83" s="204" t="s">
        <v>2</v>
      </c>
      <c r="F83" s="228" t="s">
        <v>2</v>
      </c>
      <c r="G83" s="180"/>
      <c r="H83" s="215">
        <v>10.8</v>
      </c>
      <c r="I83" s="117">
        <v>20</v>
      </c>
      <c r="J83" s="202">
        <v>10.4</v>
      </c>
      <c r="K83" s="117">
        <v>20</v>
      </c>
      <c r="L83" s="197">
        <v>80</v>
      </c>
      <c r="M83" s="101">
        <v>20</v>
      </c>
    </row>
    <row r="84" spans="2:13" ht="9.75" customHeight="1">
      <c r="B84" s="107">
        <v>82</v>
      </c>
      <c r="C84" s="193">
        <v>282</v>
      </c>
      <c r="D84" s="198">
        <v>67</v>
      </c>
      <c r="E84" s="206">
        <v>27</v>
      </c>
      <c r="F84" s="228">
        <v>36</v>
      </c>
      <c r="G84" s="180"/>
      <c r="H84" s="214">
        <v>10.9</v>
      </c>
      <c r="I84" s="117">
        <v>19</v>
      </c>
      <c r="J84" s="201">
        <v>10.5</v>
      </c>
      <c r="K84" s="117">
        <v>19</v>
      </c>
      <c r="L84" s="198">
        <v>82</v>
      </c>
      <c r="M84" s="101">
        <v>19</v>
      </c>
    </row>
    <row r="85" spans="2:13" ht="9.75" customHeight="1">
      <c r="B85" s="107">
        <v>83</v>
      </c>
      <c r="C85" s="193">
        <v>283</v>
      </c>
      <c r="D85" s="198">
        <v>68</v>
      </c>
      <c r="E85" s="204" t="s">
        <v>2</v>
      </c>
      <c r="F85" s="228" t="s">
        <v>2</v>
      </c>
      <c r="G85" s="180"/>
      <c r="H85" s="214">
        <v>11</v>
      </c>
      <c r="I85" s="117">
        <v>18</v>
      </c>
      <c r="J85" s="201">
        <v>11</v>
      </c>
      <c r="K85" s="117">
        <v>18</v>
      </c>
      <c r="L85" s="198">
        <v>84</v>
      </c>
      <c r="M85" s="101">
        <v>18</v>
      </c>
    </row>
    <row r="86" spans="2:13" ht="9.75" customHeight="1">
      <c r="B86" s="107">
        <v>84</v>
      </c>
      <c r="C86" s="193">
        <v>284</v>
      </c>
      <c r="D86" s="198">
        <v>69</v>
      </c>
      <c r="E86" s="204" t="s">
        <v>2</v>
      </c>
      <c r="F86" s="228">
        <v>37</v>
      </c>
      <c r="G86" s="180"/>
      <c r="H86" s="214">
        <v>11.1</v>
      </c>
      <c r="I86" s="117">
        <v>17</v>
      </c>
      <c r="J86" s="201">
        <v>11.1</v>
      </c>
      <c r="K86" s="117">
        <v>17</v>
      </c>
      <c r="L86" s="198">
        <v>86</v>
      </c>
      <c r="M86" s="101">
        <v>17</v>
      </c>
    </row>
    <row r="87" spans="2:13" ht="9.75" customHeight="1">
      <c r="B87" s="107">
        <v>85</v>
      </c>
      <c r="C87" s="193">
        <v>285</v>
      </c>
      <c r="D87" s="198">
        <v>70</v>
      </c>
      <c r="E87" s="206">
        <v>28</v>
      </c>
      <c r="F87" s="228" t="s">
        <v>2</v>
      </c>
      <c r="G87" s="180"/>
      <c r="H87" s="214">
        <v>11.2</v>
      </c>
      <c r="I87" s="117">
        <v>16</v>
      </c>
      <c r="J87" s="201">
        <v>11.2</v>
      </c>
      <c r="K87" s="117">
        <v>16</v>
      </c>
      <c r="L87" s="198">
        <v>88</v>
      </c>
      <c r="M87" s="101">
        <v>16</v>
      </c>
    </row>
    <row r="88" spans="2:13" ht="9.75" customHeight="1">
      <c r="B88" s="107">
        <v>86</v>
      </c>
      <c r="C88" s="193">
        <v>286</v>
      </c>
      <c r="D88" s="198">
        <v>71</v>
      </c>
      <c r="E88" s="204" t="s">
        <v>2</v>
      </c>
      <c r="F88" s="228">
        <v>38</v>
      </c>
      <c r="G88" s="180"/>
      <c r="H88" s="214">
        <v>11.3</v>
      </c>
      <c r="I88" s="117">
        <v>15</v>
      </c>
      <c r="J88" s="201">
        <v>11.3</v>
      </c>
      <c r="K88" s="117">
        <v>15</v>
      </c>
      <c r="L88" s="198">
        <v>90</v>
      </c>
      <c r="M88" s="101">
        <v>15</v>
      </c>
    </row>
    <row r="89" spans="2:13" ht="9.75" customHeight="1">
      <c r="B89" s="107">
        <v>87</v>
      </c>
      <c r="C89" s="193">
        <v>287</v>
      </c>
      <c r="D89" s="198">
        <v>72</v>
      </c>
      <c r="E89" s="204" t="s">
        <v>2</v>
      </c>
      <c r="F89" s="228" t="s">
        <v>2</v>
      </c>
      <c r="G89" s="180"/>
      <c r="H89" s="214">
        <v>11.4</v>
      </c>
      <c r="I89" s="117">
        <v>14</v>
      </c>
      <c r="J89" s="201">
        <v>11.4</v>
      </c>
      <c r="K89" s="117">
        <v>14</v>
      </c>
      <c r="L89" s="198">
        <v>92</v>
      </c>
      <c r="M89" s="101">
        <v>14</v>
      </c>
    </row>
    <row r="90" spans="2:13" ht="9.75" customHeight="1">
      <c r="B90" s="107">
        <v>88</v>
      </c>
      <c r="C90" s="193">
        <v>288</v>
      </c>
      <c r="D90" s="198">
        <v>73</v>
      </c>
      <c r="E90" s="206">
        <v>29</v>
      </c>
      <c r="F90" s="228">
        <v>39</v>
      </c>
      <c r="G90" s="180"/>
      <c r="H90" s="214">
        <v>11.5</v>
      </c>
      <c r="I90" s="117">
        <v>13</v>
      </c>
      <c r="J90" s="201">
        <v>11.5</v>
      </c>
      <c r="K90" s="117">
        <v>13</v>
      </c>
      <c r="L90" s="198">
        <v>94</v>
      </c>
      <c r="M90" s="101">
        <v>13</v>
      </c>
    </row>
    <row r="91" spans="2:13" ht="9.75" customHeight="1">
      <c r="B91" s="107">
        <v>89</v>
      </c>
      <c r="C91" s="193">
        <v>289</v>
      </c>
      <c r="D91" s="198">
        <v>74</v>
      </c>
      <c r="E91" s="204" t="s">
        <v>2</v>
      </c>
      <c r="F91" s="228" t="s">
        <v>2</v>
      </c>
      <c r="G91" s="180"/>
      <c r="H91" s="214">
        <v>11.6</v>
      </c>
      <c r="I91" s="117">
        <v>12</v>
      </c>
      <c r="J91" s="201">
        <v>12</v>
      </c>
      <c r="K91" s="117">
        <v>12</v>
      </c>
      <c r="L91" s="198">
        <v>96</v>
      </c>
      <c r="M91" s="101">
        <v>12</v>
      </c>
    </row>
    <row r="92" spans="2:13" ht="9.75" customHeight="1">
      <c r="B92" s="107">
        <v>90</v>
      </c>
      <c r="C92" s="192">
        <v>290</v>
      </c>
      <c r="D92" s="197">
        <v>75</v>
      </c>
      <c r="E92" s="208" t="s">
        <v>2</v>
      </c>
      <c r="F92" s="229">
        <v>40</v>
      </c>
      <c r="G92" s="178"/>
      <c r="H92" s="214">
        <v>11.8</v>
      </c>
      <c r="I92" s="117">
        <v>11</v>
      </c>
      <c r="J92" s="201">
        <v>12.1</v>
      </c>
      <c r="K92" s="117">
        <v>11</v>
      </c>
      <c r="L92" s="198">
        <v>98</v>
      </c>
      <c r="M92" s="101">
        <v>11</v>
      </c>
    </row>
    <row r="93" spans="2:13" ht="9.75" customHeight="1">
      <c r="B93" s="107">
        <v>91</v>
      </c>
      <c r="C93" s="193">
        <v>291</v>
      </c>
      <c r="D93" s="198">
        <v>76</v>
      </c>
      <c r="E93" s="206">
        <v>30</v>
      </c>
      <c r="F93" s="228" t="s">
        <v>2</v>
      </c>
      <c r="G93" s="181"/>
      <c r="H93" s="215">
        <v>12</v>
      </c>
      <c r="I93" s="117">
        <v>10</v>
      </c>
      <c r="J93" s="202">
        <v>12.2</v>
      </c>
      <c r="K93" s="117">
        <v>10</v>
      </c>
      <c r="L93" s="197">
        <v>100</v>
      </c>
      <c r="M93" s="101">
        <v>10</v>
      </c>
    </row>
    <row r="94" spans="2:13" ht="9.75" customHeight="1">
      <c r="B94" s="107">
        <v>92</v>
      </c>
      <c r="C94" s="193">
        <v>292</v>
      </c>
      <c r="D94" s="198">
        <v>77</v>
      </c>
      <c r="E94" s="204" t="s">
        <v>2</v>
      </c>
      <c r="F94" s="228">
        <v>41</v>
      </c>
      <c r="G94" s="180"/>
      <c r="H94" s="214">
        <v>12.2</v>
      </c>
      <c r="I94" s="117">
        <v>9</v>
      </c>
      <c r="J94" s="201">
        <v>12.3</v>
      </c>
      <c r="K94" s="117">
        <v>9</v>
      </c>
      <c r="L94" s="198">
        <v>102</v>
      </c>
      <c r="M94" s="101">
        <v>9</v>
      </c>
    </row>
    <row r="95" spans="2:13" ht="9.75" customHeight="1">
      <c r="B95" s="107">
        <v>93</v>
      </c>
      <c r="C95" s="193">
        <v>293</v>
      </c>
      <c r="D95" s="198">
        <v>78</v>
      </c>
      <c r="E95" s="204" t="s">
        <v>2</v>
      </c>
      <c r="F95" s="228" t="s">
        <v>2</v>
      </c>
      <c r="G95" s="181"/>
      <c r="H95" s="214">
        <v>12.4</v>
      </c>
      <c r="I95" s="117">
        <v>8</v>
      </c>
      <c r="J95" s="201">
        <v>12.4</v>
      </c>
      <c r="K95" s="117">
        <v>8</v>
      </c>
      <c r="L95" s="198">
        <v>104</v>
      </c>
      <c r="M95" s="101">
        <v>8</v>
      </c>
    </row>
    <row r="96" spans="2:13" ht="9.75" customHeight="1">
      <c r="B96" s="107">
        <v>94</v>
      </c>
      <c r="C96" s="193">
        <v>294</v>
      </c>
      <c r="D96" s="198">
        <v>79</v>
      </c>
      <c r="E96" s="206">
        <v>31</v>
      </c>
      <c r="F96" s="228">
        <v>42</v>
      </c>
      <c r="G96" s="180"/>
      <c r="H96" s="214">
        <v>12.6</v>
      </c>
      <c r="I96" s="117">
        <v>7</v>
      </c>
      <c r="J96" s="201">
        <v>12.5</v>
      </c>
      <c r="K96" s="117">
        <v>7</v>
      </c>
      <c r="L96" s="198">
        <v>106</v>
      </c>
      <c r="M96" s="101">
        <v>7</v>
      </c>
    </row>
    <row r="97" spans="2:13" ht="9.75" customHeight="1">
      <c r="B97" s="107">
        <v>95</v>
      </c>
      <c r="C97" s="193">
        <v>295</v>
      </c>
      <c r="D97" s="198">
        <v>80</v>
      </c>
      <c r="E97" s="204" t="s">
        <v>2</v>
      </c>
      <c r="F97" s="228" t="s">
        <v>2</v>
      </c>
      <c r="G97" s="181"/>
      <c r="H97" s="214">
        <v>12.8</v>
      </c>
      <c r="I97" s="117">
        <v>6</v>
      </c>
      <c r="J97" s="201">
        <v>13.1</v>
      </c>
      <c r="K97" s="117">
        <v>6</v>
      </c>
      <c r="L97" s="198">
        <v>108</v>
      </c>
      <c r="M97" s="101">
        <v>6</v>
      </c>
    </row>
    <row r="98" spans="2:13" ht="9.75" customHeight="1">
      <c r="B98" s="107">
        <v>96</v>
      </c>
      <c r="C98" s="193">
        <v>296</v>
      </c>
      <c r="D98" s="198">
        <v>81</v>
      </c>
      <c r="E98" s="204" t="s">
        <v>2</v>
      </c>
      <c r="F98" s="228">
        <v>43</v>
      </c>
      <c r="G98" s="180"/>
      <c r="H98" s="214">
        <v>13</v>
      </c>
      <c r="I98" s="117">
        <v>5</v>
      </c>
      <c r="J98" s="201">
        <v>13.3</v>
      </c>
      <c r="K98" s="117">
        <v>5</v>
      </c>
      <c r="L98" s="198">
        <v>110</v>
      </c>
      <c r="M98" s="101">
        <v>5</v>
      </c>
    </row>
    <row r="99" spans="2:13" ht="9.75" customHeight="1">
      <c r="B99" s="107">
        <v>97</v>
      </c>
      <c r="C99" s="193">
        <v>297</v>
      </c>
      <c r="D99" s="198">
        <v>82</v>
      </c>
      <c r="E99" s="206">
        <v>32</v>
      </c>
      <c r="F99" s="228" t="s">
        <v>2</v>
      </c>
      <c r="G99" s="181"/>
      <c r="H99" s="214">
        <v>13.3</v>
      </c>
      <c r="I99" s="117">
        <v>4</v>
      </c>
      <c r="J99" s="201">
        <v>14</v>
      </c>
      <c r="K99" s="117">
        <v>4</v>
      </c>
      <c r="L99" s="198">
        <v>112</v>
      </c>
      <c r="M99" s="101">
        <v>4</v>
      </c>
    </row>
    <row r="100" spans="2:13" ht="9.75" customHeight="1">
      <c r="B100" s="107">
        <v>98</v>
      </c>
      <c r="C100" s="193">
        <v>298</v>
      </c>
      <c r="D100" s="198">
        <v>83</v>
      </c>
      <c r="E100" s="204" t="s">
        <v>2</v>
      </c>
      <c r="F100" s="228">
        <v>44</v>
      </c>
      <c r="G100" s="180"/>
      <c r="H100" s="214">
        <v>13.6</v>
      </c>
      <c r="I100" s="117">
        <v>3</v>
      </c>
      <c r="J100" s="201">
        <v>14.3</v>
      </c>
      <c r="K100" s="117">
        <v>3</v>
      </c>
      <c r="L100" s="198">
        <v>114</v>
      </c>
      <c r="M100" s="101">
        <v>3</v>
      </c>
    </row>
    <row r="101" spans="2:13" ht="9.75" customHeight="1">
      <c r="B101" s="107">
        <v>99</v>
      </c>
      <c r="C101" s="193">
        <v>299</v>
      </c>
      <c r="D101" s="198">
        <v>84</v>
      </c>
      <c r="E101" s="204" t="s">
        <v>2</v>
      </c>
      <c r="F101" s="228" t="s">
        <v>2</v>
      </c>
      <c r="G101" s="181"/>
      <c r="H101" s="214">
        <v>14</v>
      </c>
      <c r="I101" s="117">
        <v>2</v>
      </c>
      <c r="J101" s="201">
        <v>15.2</v>
      </c>
      <c r="K101" s="117">
        <v>2</v>
      </c>
      <c r="L101" s="198">
        <v>117</v>
      </c>
      <c r="M101" s="101">
        <v>2</v>
      </c>
    </row>
    <row r="102" spans="2:13" ht="9.75" customHeight="1" thickBot="1">
      <c r="B102" s="108">
        <v>100</v>
      </c>
      <c r="C102" s="196">
        <v>300</v>
      </c>
      <c r="D102" s="200">
        <v>85</v>
      </c>
      <c r="E102" s="209">
        <v>33</v>
      </c>
      <c r="F102" s="230">
        <v>45</v>
      </c>
      <c r="G102" s="178"/>
      <c r="H102" s="218">
        <v>14.5</v>
      </c>
      <c r="I102" s="131">
        <v>1</v>
      </c>
      <c r="J102" s="210">
        <v>16</v>
      </c>
      <c r="K102" s="131">
        <v>1</v>
      </c>
      <c r="L102" s="199">
        <v>120</v>
      </c>
      <c r="M102" s="102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P102"/>
  <sheetViews>
    <sheetView zoomScale="140" zoomScaleNormal="140" zoomScalePageLayoutView="0" workbookViewId="0" topLeftCell="A64">
      <selection activeCell="H45" sqref="H45"/>
    </sheetView>
  </sheetViews>
  <sheetFormatPr defaultColWidth="9.00390625" defaultRowHeight="12.75"/>
  <cols>
    <col min="1" max="1" width="3.125" style="0" customWidth="1"/>
    <col min="2" max="2" width="3.25390625" style="0" customWidth="1"/>
    <col min="9" max="9" width="3.75390625" style="0" customWidth="1"/>
    <col min="11" max="11" width="3.25390625" style="0" customWidth="1"/>
    <col min="13" max="13" width="3.25390625" style="0" customWidth="1"/>
  </cols>
  <sheetData>
    <row r="1" ht="13.5" thickBot="1"/>
    <row r="2" spans="2:13" ht="17.25" thickBot="1">
      <c r="B2" s="105" t="s">
        <v>0</v>
      </c>
      <c r="C2" s="44" t="s">
        <v>12</v>
      </c>
      <c r="D2" s="44" t="s">
        <v>264</v>
      </c>
      <c r="E2" s="44" t="s">
        <v>5</v>
      </c>
      <c r="F2" s="41" t="s">
        <v>4</v>
      </c>
      <c r="G2" s="1"/>
      <c r="H2" s="80" t="s">
        <v>6</v>
      </c>
      <c r="I2" s="128" t="s">
        <v>0</v>
      </c>
      <c r="J2" s="132" t="s">
        <v>21</v>
      </c>
      <c r="K2" s="99" t="s">
        <v>0</v>
      </c>
      <c r="L2" s="136" t="s">
        <v>20</v>
      </c>
      <c r="M2" s="128" t="s">
        <v>0</v>
      </c>
    </row>
    <row r="3" spans="2:16" ht="9.75" customHeight="1">
      <c r="B3" s="106">
        <v>1</v>
      </c>
      <c r="C3" s="184">
        <v>65</v>
      </c>
      <c r="D3" s="17">
        <v>5</v>
      </c>
      <c r="E3" s="154">
        <v>-5</v>
      </c>
      <c r="F3" s="185" t="s">
        <v>2</v>
      </c>
      <c r="G3" s="4"/>
      <c r="H3" s="72">
        <v>7.6</v>
      </c>
      <c r="I3" s="100">
        <v>100</v>
      </c>
      <c r="J3" s="359">
        <v>6.1</v>
      </c>
      <c r="K3" s="135">
        <v>100</v>
      </c>
      <c r="L3" s="368">
        <v>28</v>
      </c>
      <c r="M3" s="100">
        <v>100</v>
      </c>
      <c r="P3" s="362"/>
    </row>
    <row r="4" spans="2:16" ht="9.75" customHeight="1">
      <c r="B4" s="107">
        <v>2</v>
      </c>
      <c r="C4" s="82">
        <v>75</v>
      </c>
      <c r="D4" s="11">
        <v>6</v>
      </c>
      <c r="E4" s="115">
        <v>-4</v>
      </c>
      <c r="F4" s="121">
        <v>1</v>
      </c>
      <c r="G4" s="4"/>
      <c r="H4" s="72" t="s">
        <v>1</v>
      </c>
      <c r="I4" s="101">
        <v>99</v>
      </c>
      <c r="J4" s="360">
        <v>6.12</v>
      </c>
      <c r="K4" s="111">
        <v>99</v>
      </c>
      <c r="L4" s="369">
        <v>28.2</v>
      </c>
      <c r="M4" s="101">
        <v>99</v>
      </c>
      <c r="P4" s="362"/>
    </row>
    <row r="5" spans="2:16" ht="9.75" customHeight="1">
      <c r="B5" s="107">
        <v>3</v>
      </c>
      <c r="C5" s="51">
        <v>80</v>
      </c>
      <c r="D5" s="11">
        <v>7</v>
      </c>
      <c r="E5" s="47" t="s">
        <v>2</v>
      </c>
      <c r="F5" s="121" t="s">
        <v>2</v>
      </c>
      <c r="G5" s="4"/>
      <c r="H5" s="72" t="s">
        <v>1</v>
      </c>
      <c r="I5" s="101">
        <v>98</v>
      </c>
      <c r="J5" s="360">
        <v>6.14</v>
      </c>
      <c r="K5" s="111">
        <v>98</v>
      </c>
      <c r="L5" s="369">
        <v>28.4</v>
      </c>
      <c r="M5" s="101">
        <v>98</v>
      </c>
      <c r="P5" s="363"/>
    </row>
    <row r="6" spans="2:16" ht="9.75" customHeight="1">
      <c r="B6" s="107">
        <v>4</v>
      </c>
      <c r="C6" s="51">
        <v>85</v>
      </c>
      <c r="D6" s="11">
        <v>8</v>
      </c>
      <c r="E6" s="115">
        <v>-3</v>
      </c>
      <c r="F6" s="121">
        <v>2</v>
      </c>
      <c r="G6" s="4"/>
      <c r="H6" s="72">
        <v>7.7</v>
      </c>
      <c r="I6" s="111">
        <v>97</v>
      </c>
      <c r="J6" s="361">
        <v>6.16</v>
      </c>
      <c r="K6" s="111">
        <v>97</v>
      </c>
      <c r="L6" s="369">
        <v>28.6</v>
      </c>
      <c r="M6" s="101">
        <v>97</v>
      </c>
      <c r="P6" s="364"/>
    </row>
    <row r="7" spans="2:16" ht="9.75" customHeight="1">
      <c r="B7" s="107">
        <v>5</v>
      </c>
      <c r="C7" s="51">
        <v>90</v>
      </c>
      <c r="D7" s="11">
        <v>9</v>
      </c>
      <c r="E7" s="47" t="s">
        <v>2</v>
      </c>
      <c r="F7" s="121" t="s">
        <v>2</v>
      </c>
      <c r="G7" s="4"/>
      <c r="H7" s="72" t="s">
        <v>1</v>
      </c>
      <c r="I7" s="111">
        <v>96</v>
      </c>
      <c r="J7" s="361">
        <v>6.18</v>
      </c>
      <c r="K7" s="111">
        <v>96</v>
      </c>
      <c r="L7" s="369">
        <v>28.8</v>
      </c>
      <c r="M7" s="101">
        <v>96</v>
      </c>
      <c r="P7" s="364"/>
    </row>
    <row r="8" spans="2:16" ht="9.75" customHeight="1">
      <c r="B8" s="107">
        <v>6</v>
      </c>
      <c r="C8" s="51">
        <v>95</v>
      </c>
      <c r="D8" s="11">
        <v>10</v>
      </c>
      <c r="E8" s="115">
        <v>-2</v>
      </c>
      <c r="F8" s="121">
        <v>3</v>
      </c>
      <c r="G8" s="5"/>
      <c r="H8" s="72" t="s">
        <v>1</v>
      </c>
      <c r="I8" s="111">
        <v>95</v>
      </c>
      <c r="J8" s="361">
        <v>6.2</v>
      </c>
      <c r="K8" s="111">
        <v>95</v>
      </c>
      <c r="L8" s="369">
        <v>29</v>
      </c>
      <c r="M8" s="101">
        <v>95</v>
      </c>
      <c r="P8" s="364"/>
    </row>
    <row r="9" spans="2:16" ht="9.75" customHeight="1">
      <c r="B9" s="107">
        <v>7</v>
      </c>
      <c r="C9" s="51">
        <v>100</v>
      </c>
      <c r="D9" s="11">
        <f>0.5+D8</f>
        <v>10.5</v>
      </c>
      <c r="E9" s="47" t="s">
        <v>2</v>
      </c>
      <c r="F9" s="121" t="s">
        <v>2</v>
      </c>
      <c r="G9" s="4"/>
      <c r="H9" s="72">
        <v>7.8</v>
      </c>
      <c r="I9" s="111">
        <v>94</v>
      </c>
      <c r="J9" s="361">
        <v>6.22</v>
      </c>
      <c r="K9" s="111">
        <v>94</v>
      </c>
      <c r="L9" s="369">
        <v>29.2</v>
      </c>
      <c r="M9" s="101">
        <v>94</v>
      </c>
      <c r="P9" s="364"/>
    </row>
    <row r="10" spans="2:16" ht="9.75" customHeight="1">
      <c r="B10" s="107">
        <v>8</v>
      </c>
      <c r="C10" s="51">
        <v>105</v>
      </c>
      <c r="D10" s="11">
        <f aca="true" t="shared" si="0" ref="D10:D73">0.5+D9</f>
        <v>11</v>
      </c>
      <c r="E10" s="115">
        <v>-1</v>
      </c>
      <c r="F10" s="121">
        <v>4</v>
      </c>
      <c r="G10" s="4"/>
      <c r="H10" s="72" t="s">
        <v>1</v>
      </c>
      <c r="I10" s="111">
        <v>93</v>
      </c>
      <c r="J10" s="361">
        <v>6.24</v>
      </c>
      <c r="K10" s="111">
        <v>93</v>
      </c>
      <c r="L10" s="369">
        <v>29.4</v>
      </c>
      <c r="M10" s="101">
        <v>93</v>
      </c>
      <c r="P10" s="364"/>
    </row>
    <row r="11" spans="2:16" ht="9.75" customHeight="1">
      <c r="B11" s="107">
        <v>9</v>
      </c>
      <c r="C11" s="51">
        <v>110</v>
      </c>
      <c r="D11" s="11">
        <f t="shared" si="0"/>
        <v>11.5</v>
      </c>
      <c r="E11" s="47" t="s">
        <v>2</v>
      </c>
      <c r="F11" s="121" t="s">
        <v>2</v>
      </c>
      <c r="G11" s="4"/>
      <c r="H11" s="72" t="s">
        <v>1</v>
      </c>
      <c r="I11" s="111">
        <v>92</v>
      </c>
      <c r="J11" s="361">
        <v>6.26</v>
      </c>
      <c r="K11" s="111">
        <v>92</v>
      </c>
      <c r="L11" s="369">
        <v>29.6</v>
      </c>
      <c r="M11" s="101">
        <v>92</v>
      </c>
      <c r="P11" s="364"/>
    </row>
    <row r="12" spans="2:16" ht="9.75" customHeight="1">
      <c r="B12" s="107">
        <v>10</v>
      </c>
      <c r="C12" s="83">
        <v>115</v>
      </c>
      <c r="D12" s="11">
        <f t="shared" si="0"/>
        <v>12</v>
      </c>
      <c r="E12" s="116">
        <v>0</v>
      </c>
      <c r="F12" s="122">
        <v>5</v>
      </c>
      <c r="G12" s="4"/>
      <c r="H12" s="72">
        <v>7.9</v>
      </c>
      <c r="I12" s="111">
        <v>91</v>
      </c>
      <c r="J12" s="361">
        <v>6.28</v>
      </c>
      <c r="K12" s="111">
        <v>91</v>
      </c>
      <c r="L12" s="369">
        <v>29.8</v>
      </c>
      <c r="M12" s="101">
        <v>91</v>
      </c>
      <c r="P12" s="364"/>
    </row>
    <row r="13" spans="2:16" ht="9.75" customHeight="1">
      <c r="B13" s="107">
        <v>11</v>
      </c>
      <c r="C13" s="51">
        <v>120</v>
      </c>
      <c r="D13" s="11">
        <f t="shared" si="0"/>
        <v>12.5</v>
      </c>
      <c r="E13" s="47" t="s">
        <v>2</v>
      </c>
      <c r="F13" s="121" t="s">
        <v>2</v>
      </c>
      <c r="G13" s="4"/>
      <c r="H13" s="72" t="s">
        <v>1</v>
      </c>
      <c r="I13" s="111">
        <v>90</v>
      </c>
      <c r="J13" s="361">
        <v>6.3</v>
      </c>
      <c r="K13" s="111">
        <v>90</v>
      </c>
      <c r="L13" s="368">
        <v>30</v>
      </c>
      <c r="M13" s="101">
        <v>90</v>
      </c>
      <c r="P13" s="365"/>
    </row>
    <row r="14" spans="2:16" ht="9.75" customHeight="1">
      <c r="B14" s="107">
        <v>12</v>
      </c>
      <c r="C14" s="51">
        <v>125</v>
      </c>
      <c r="D14" s="11">
        <f t="shared" si="0"/>
        <v>13</v>
      </c>
      <c r="E14" s="115">
        <v>1</v>
      </c>
      <c r="F14" s="121">
        <v>6</v>
      </c>
      <c r="G14" s="4"/>
      <c r="H14" s="72" t="s">
        <v>1</v>
      </c>
      <c r="I14" s="111">
        <v>89</v>
      </c>
      <c r="J14" s="361">
        <v>6.32</v>
      </c>
      <c r="K14" s="111">
        <v>89</v>
      </c>
      <c r="L14" s="369">
        <v>30.2</v>
      </c>
      <c r="M14" s="101">
        <v>89</v>
      </c>
      <c r="P14" s="364"/>
    </row>
    <row r="15" spans="2:16" ht="9.75" customHeight="1">
      <c r="B15" s="107">
        <v>13</v>
      </c>
      <c r="C15" s="51">
        <v>130</v>
      </c>
      <c r="D15" s="11">
        <f t="shared" si="0"/>
        <v>13.5</v>
      </c>
      <c r="E15" s="114"/>
      <c r="F15" s="121" t="s">
        <v>2</v>
      </c>
      <c r="G15" s="4"/>
      <c r="H15" s="72">
        <v>8</v>
      </c>
      <c r="I15" s="111">
        <v>88</v>
      </c>
      <c r="J15" s="361">
        <v>6.34</v>
      </c>
      <c r="K15" s="111">
        <v>88</v>
      </c>
      <c r="L15" s="369">
        <v>30.4</v>
      </c>
      <c r="M15" s="101">
        <v>88</v>
      </c>
      <c r="P15" s="364"/>
    </row>
    <row r="16" spans="2:16" ht="9.75" customHeight="1">
      <c r="B16" s="107">
        <v>14</v>
      </c>
      <c r="C16" s="51">
        <v>135</v>
      </c>
      <c r="D16" s="11">
        <f t="shared" si="0"/>
        <v>14</v>
      </c>
      <c r="E16" s="115">
        <v>2</v>
      </c>
      <c r="F16" s="121">
        <v>7</v>
      </c>
      <c r="G16" s="4"/>
      <c r="H16" s="72" t="s">
        <v>1</v>
      </c>
      <c r="I16" s="111">
        <v>87</v>
      </c>
      <c r="J16" s="361">
        <v>6.36</v>
      </c>
      <c r="K16" s="111">
        <v>87</v>
      </c>
      <c r="L16" s="369">
        <v>30.6</v>
      </c>
      <c r="M16" s="101">
        <v>87</v>
      </c>
      <c r="P16" s="364"/>
    </row>
    <row r="17" spans="2:16" ht="9.75" customHeight="1">
      <c r="B17" s="107">
        <v>15</v>
      </c>
      <c r="C17" s="51">
        <v>140</v>
      </c>
      <c r="D17" s="11">
        <f t="shared" si="0"/>
        <v>14.5</v>
      </c>
      <c r="E17" s="114"/>
      <c r="F17" s="121" t="s">
        <v>2</v>
      </c>
      <c r="G17" s="4"/>
      <c r="H17" s="72" t="s">
        <v>1</v>
      </c>
      <c r="I17" s="111">
        <v>86</v>
      </c>
      <c r="J17" s="361">
        <v>6.38</v>
      </c>
      <c r="K17" s="111">
        <v>86</v>
      </c>
      <c r="L17" s="369">
        <v>30.8</v>
      </c>
      <c r="M17" s="101">
        <v>86</v>
      </c>
      <c r="P17" s="364"/>
    </row>
    <row r="18" spans="2:16" ht="9.75" customHeight="1">
      <c r="B18" s="107">
        <v>16</v>
      </c>
      <c r="C18" s="51">
        <f>C17+2</f>
        <v>142</v>
      </c>
      <c r="D18" s="11">
        <f t="shared" si="0"/>
        <v>15</v>
      </c>
      <c r="E18" s="115">
        <v>3</v>
      </c>
      <c r="F18" s="121">
        <v>8</v>
      </c>
      <c r="G18" s="4"/>
      <c r="H18" s="72">
        <v>8.1</v>
      </c>
      <c r="I18" s="111">
        <v>85</v>
      </c>
      <c r="J18" s="361">
        <v>6.4</v>
      </c>
      <c r="K18" s="111">
        <v>85</v>
      </c>
      <c r="L18" s="369">
        <v>31</v>
      </c>
      <c r="M18" s="101">
        <v>85</v>
      </c>
      <c r="P18" s="364"/>
    </row>
    <row r="19" spans="2:16" ht="9.75" customHeight="1">
      <c r="B19" s="107">
        <v>17</v>
      </c>
      <c r="C19" s="51">
        <f aca="true" t="shared" si="1" ref="C19:C62">C18+2</f>
        <v>144</v>
      </c>
      <c r="D19" s="11">
        <f t="shared" si="0"/>
        <v>15.5</v>
      </c>
      <c r="E19" s="47" t="s">
        <v>2</v>
      </c>
      <c r="F19" s="121" t="s">
        <v>2</v>
      </c>
      <c r="G19" s="4"/>
      <c r="H19" s="72" t="s">
        <v>1</v>
      </c>
      <c r="I19" s="111">
        <v>84</v>
      </c>
      <c r="J19" s="361">
        <v>6.42</v>
      </c>
      <c r="K19" s="111">
        <v>84</v>
      </c>
      <c r="L19" s="369">
        <v>31.2</v>
      </c>
      <c r="M19" s="101">
        <v>84</v>
      </c>
      <c r="P19" s="364"/>
    </row>
    <row r="20" spans="2:16" ht="9.75" customHeight="1">
      <c r="B20" s="107">
        <v>18</v>
      </c>
      <c r="C20" s="51">
        <f t="shared" si="1"/>
        <v>146</v>
      </c>
      <c r="D20" s="11">
        <f t="shared" si="0"/>
        <v>16</v>
      </c>
      <c r="E20" s="115">
        <v>4</v>
      </c>
      <c r="F20" s="121">
        <v>9</v>
      </c>
      <c r="G20" s="4"/>
      <c r="H20" s="72" t="s">
        <v>1</v>
      </c>
      <c r="I20" s="111">
        <v>83</v>
      </c>
      <c r="J20" s="361">
        <v>6.44</v>
      </c>
      <c r="K20" s="111">
        <v>83</v>
      </c>
      <c r="L20" s="369">
        <v>31.4</v>
      </c>
      <c r="M20" s="101">
        <v>83</v>
      </c>
      <c r="P20" s="364"/>
    </row>
    <row r="21" spans="2:16" ht="9.75" customHeight="1">
      <c r="B21" s="107">
        <v>19</v>
      </c>
      <c r="C21" s="51">
        <f t="shared" si="1"/>
        <v>148</v>
      </c>
      <c r="D21" s="11">
        <f t="shared" si="0"/>
        <v>16.5</v>
      </c>
      <c r="E21" s="47" t="s">
        <v>2</v>
      </c>
      <c r="F21" s="121" t="s">
        <v>2</v>
      </c>
      <c r="G21" s="4"/>
      <c r="H21" s="72">
        <v>8.2</v>
      </c>
      <c r="I21" s="111">
        <v>82</v>
      </c>
      <c r="J21" s="361">
        <v>6.47</v>
      </c>
      <c r="K21" s="111">
        <v>82</v>
      </c>
      <c r="L21" s="369">
        <v>31.6</v>
      </c>
      <c r="M21" s="101">
        <v>82</v>
      </c>
      <c r="P21" s="364"/>
    </row>
    <row r="22" spans="2:16" ht="9.75" customHeight="1">
      <c r="B22" s="107">
        <v>20</v>
      </c>
      <c r="C22" s="51">
        <f t="shared" si="1"/>
        <v>150</v>
      </c>
      <c r="D22" s="11">
        <f t="shared" si="0"/>
        <v>17</v>
      </c>
      <c r="E22" s="116">
        <v>5</v>
      </c>
      <c r="F22" s="122">
        <v>10</v>
      </c>
      <c r="G22" s="4"/>
      <c r="H22" s="72" t="s">
        <v>1</v>
      </c>
      <c r="I22" s="111">
        <v>81</v>
      </c>
      <c r="J22" s="361">
        <v>6.5</v>
      </c>
      <c r="K22" s="111">
        <v>81</v>
      </c>
      <c r="L22" s="369">
        <v>31.8</v>
      </c>
      <c r="M22" s="101">
        <v>81</v>
      </c>
      <c r="P22" s="364"/>
    </row>
    <row r="23" spans="2:16" ht="9.75" customHeight="1">
      <c r="B23" s="107">
        <v>21</v>
      </c>
      <c r="C23" s="51">
        <f t="shared" si="1"/>
        <v>152</v>
      </c>
      <c r="D23" s="11">
        <f t="shared" si="0"/>
        <v>17.5</v>
      </c>
      <c r="E23" s="47" t="s">
        <v>2</v>
      </c>
      <c r="F23" s="121">
        <v>11</v>
      </c>
      <c r="G23" s="4"/>
      <c r="H23" s="72" t="s">
        <v>1</v>
      </c>
      <c r="I23" s="111">
        <v>80</v>
      </c>
      <c r="J23" s="361">
        <v>6.53</v>
      </c>
      <c r="K23" s="111">
        <v>80</v>
      </c>
      <c r="L23" s="368">
        <v>32</v>
      </c>
      <c r="M23" s="101">
        <v>80</v>
      </c>
      <c r="P23" s="365"/>
    </row>
    <row r="24" spans="2:16" ht="9.75" customHeight="1">
      <c r="B24" s="107">
        <v>22</v>
      </c>
      <c r="C24" s="51">
        <f t="shared" si="1"/>
        <v>154</v>
      </c>
      <c r="D24" s="11">
        <f t="shared" si="0"/>
        <v>18</v>
      </c>
      <c r="E24" s="115">
        <v>6</v>
      </c>
      <c r="F24" s="121">
        <v>12</v>
      </c>
      <c r="G24" s="4"/>
      <c r="H24" s="72">
        <v>8.3</v>
      </c>
      <c r="I24" s="111">
        <v>79</v>
      </c>
      <c r="J24" s="361">
        <v>6.56</v>
      </c>
      <c r="K24" s="111">
        <v>79</v>
      </c>
      <c r="L24" s="369">
        <v>32.2</v>
      </c>
      <c r="M24" s="101">
        <v>79</v>
      </c>
      <c r="P24" s="364"/>
    </row>
    <row r="25" spans="2:16" ht="9.75" customHeight="1">
      <c r="B25" s="107">
        <v>23</v>
      </c>
      <c r="C25" s="51">
        <f t="shared" si="1"/>
        <v>156</v>
      </c>
      <c r="D25" s="11">
        <f t="shared" si="0"/>
        <v>18.5</v>
      </c>
      <c r="E25" s="47" t="s">
        <v>2</v>
      </c>
      <c r="F25" s="121">
        <v>13</v>
      </c>
      <c r="G25" s="4"/>
      <c r="H25" s="72" t="s">
        <v>1</v>
      </c>
      <c r="I25" s="111">
        <v>78</v>
      </c>
      <c r="J25" s="361">
        <v>6.59</v>
      </c>
      <c r="K25" s="111">
        <v>78</v>
      </c>
      <c r="L25" s="369">
        <v>32.4</v>
      </c>
      <c r="M25" s="101">
        <v>78</v>
      </c>
      <c r="P25" s="364"/>
    </row>
    <row r="26" spans="2:16" ht="9.75" customHeight="1">
      <c r="B26" s="107">
        <v>24</v>
      </c>
      <c r="C26" s="51">
        <f t="shared" si="1"/>
        <v>158</v>
      </c>
      <c r="D26" s="11">
        <f t="shared" si="0"/>
        <v>19</v>
      </c>
      <c r="E26" s="115">
        <v>7</v>
      </c>
      <c r="F26" s="121">
        <v>14</v>
      </c>
      <c r="G26" s="4"/>
      <c r="H26" s="72" t="s">
        <v>1</v>
      </c>
      <c r="I26" s="111">
        <v>77</v>
      </c>
      <c r="J26" s="361">
        <v>7.02</v>
      </c>
      <c r="K26" s="111">
        <v>77</v>
      </c>
      <c r="L26" s="369">
        <v>32.6</v>
      </c>
      <c r="M26" s="101">
        <v>77</v>
      </c>
      <c r="P26" s="364"/>
    </row>
    <row r="27" spans="2:16" ht="9.75" customHeight="1">
      <c r="B27" s="107">
        <v>25</v>
      </c>
      <c r="C27" s="51">
        <f t="shared" si="1"/>
        <v>160</v>
      </c>
      <c r="D27" s="11">
        <f t="shared" si="0"/>
        <v>19.5</v>
      </c>
      <c r="E27" s="47" t="s">
        <v>2</v>
      </c>
      <c r="F27" s="121">
        <v>15</v>
      </c>
      <c r="G27" s="4"/>
      <c r="H27" s="72">
        <v>8.4</v>
      </c>
      <c r="I27" s="111">
        <v>76</v>
      </c>
      <c r="J27" s="361">
        <v>7.06</v>
      </c>
      <c r="K27" s="111">
        <v>76</v>
      </c>
      <c r="L27" s="369">
        <v>32.8</v>
      </c>
      <c r="M27" s="101">
        <v>76</v>
      </c>
      <c r="P27" s="364"/>
    </row>
    <row r="28" spans="2:16" ht="9.75" customHeight="1">
      <c r="B28" s="107">
        <v>26</v>
      </c>
      <c r="C28" s="51">
        <f t="shared" si="1"/>
        <v>162</v>
      </c>
      <c r="D28" s="11">
        <f t="shared" si="0"/>
        <v>20</v>
      </c>
      <c r="E28" s="115">
        <v>8</v>
      </c>
      <c r="F28" s="121">
        <v>16</v>
      </c>
      <c r="G28" s="4"/>
      <c r="H28" s="72" t="s">
        <v>1</v>
      </c>
      <c r="I28" s="111">
        <v>75</v>
      </c>
      <c r="J28" s="361">
        <v>7.1</v>
      </c>
      <c r="K28" s="111">
        <v>75</v>
      </c>
      <c r="L28" s="369">
        <v>33</v>
      </c>
      <c r="M28" s="101">
        <v>75</v>
      </c>
      <c r="P28" s="364"/>
    </row>
    <row r="29" spans="2:16" ht="9.75" customHeight="1">
      <c r="B29" s="107">
        <v>27</v>
      </c>
      <c r="C29" s="51">
        <f t="shared" si="1"/>
        <v>164</v>
      </c>
      <c r="D29" s="11">
        <f t="shared" si="0"/>
        <v>20.5</v>
      </c>
      <c r="E29" s="47" t="s">
        <v>2</v>
      </c>
      <c r="F29" s="121">
        <v>17</v>
      </c>
      <c r="G29" s="4"/>
      <c r="H29" s="72" t="s">
        <v>1</v>
      </c>
      <c r="I29" s="111">
        <v>74</v>
      </c>
      <c r="J29" s="361">
        <v>7.14</v>
      </c>
      <c r="K29" s="111">
        <v>74</v>
      </c>
      <c r="L29" s="369">
        <v>33.2</v>
      </c>
      <c r="M29" s="101">
        <v>74</v>
      </c>
      <c r="P29" s="364"/>
    </row>
    <row r="30" spans="2:16" ht="9.75" customHeight="1">
      <c r="B30" s="107">
        <v>28</v>
      </c>
      <c r="C30" s="51">
        <f t="shared" si="1"/>
        <v>166</v>
      </c>
      <c r="D30" s="11">
        <f t="shared" si="0"/>
        <v>21</v>
      </c>
      <c r="E30" s="115">
        <v>9</v>
      </c>
      <c r="F30" s="121">
        <v>18</v>
      </c>
      <c r="G30" s="4"/>
      <c r="H30" s="72">
        <v>8.5</v>
      </c>
      <c r="I30" s="111">
        <v>73</v>
      </c>
      <c r="J30" s="361">
        <v>7.18</v>
      </c>
      <c r="K30" s="111">
        <v>73</v>
      </c>
      <c r="L30" s="369">
        <v>33.4</v>
      </c>
      <c r="M30" s="101">
        <v>73</v>
      </c>
      <c r="P30" s="364"/>
    </row>
    <row r="31" spans="2:16" ht="9.75" customHeight="1">
      <c r="B31" s="107">
        <v>29</v>
      </c>
      <c r="C31" s="51">
        <f t="shared" si="1"/>
        <v>168</v>
      </c>
      <c r="D31" s="11">
        <f t="shared" si="0"/>
        <v>21.5</v>
      </c>
      <c r="E31" s="47" t="s">
        <v>2</v>
      </c>
      <c r="F31" s="121">
        <v>19</v>
      </c>
      <c r="G31" s="4"/>
      <c r="H31" s="72" t="s">
        <v>1</v>
      </c>
      <c r="I31" s="111">
        <v>72</v>
      </c>
      <c r="J31" s="361">
        <v>7.22</v>
      </c>
      <c r="K31" s="111">
        <v>72</v>
      </c>
      <c r="L31" s="369">
        <v>33.6</v>
      </c>
      <c r="M31" s="101">
        <v>72</v>
      </c>
      <c r="P31" s="364"/>
    </row>
    <row r="32" spans="2:16" ht="9.75" customHeight="1">
      <c r="B32" s="107">
        <v>30</v>
      </c>
      <c r="C32" s="51">
        <f t="shared" si="1"/>
        <v>170</v>
      </c>
      <c r="D32" s="11">
        <f t="shared" si="0"/>
        <v>22</v>
      </c>
      <c r="E32" s="116">
        <v>10</v>
      </c>
      <c r="F32" s="122">
        <v>20</v>
      </c>
      <c r="G32" s="4"/>
      <c r="H32" s="72" t="s">
        <v>1</v>
      </c>
      <c r="I32" s="111">
        <v>71</v>
      </c>
      <c r="J32" s="361">
        <v>7.26</v>
      </c>
      <c r="K32" s="111">
        <v>71</v>
      </c>
      <c r="L32" s="369">
        <v>33.8</v>
      </c>
      <c r="M32" s="101">
        <v>71</v>
      </c>
      <c r="P32" s="364"/>
    </row>
    <row r="33" spans="2:16" ht="9.75" customHeight="1">
      <c r="B33" s="107">
        <v>31</v>
      </c>
      <c r="C33" s="51">
        <f t="shared" si="1"/>
        <v>172</v>
      </c>
      <c r="D33" s="11">
        <f t="shared" si="0"/>
        <v>22.5</v>
      </c>
      <c r="E33" s="47" t="s">
        <v>2</v>
      </c>
      <c r="F33" s="121">
        <v>21</v>
      </c>
      <c r="G33" s="4"/>
      <c r="H33" s="72">
        <v>8.6</v>
      </c>
      <c r="I33" s="111">
        <v>70</v>
      </c>
      <c r="J33" s="361">
        <v>7.3</v>
      </c>
      <c r="K33" s="111">
        <v>70</v>
      </c>
      <c r="L33" s="368">
        <v>34</v>
      </c>
      <c r="M33" s="101">
        <v>70</v>
      </c>
      <c r="P33" s="365"/>
    </row>
    <row r="34" spans="2:16" ht="9.75" customHeight="1">
      <c r="B34" s="107">
        <v>32</v>
      </c>
      <c r="C34" s="51">
        <f t="shared" si="1"/>
        <v>174</v>
      </c>
      <c r="D34" s="11">
        <f t="shared" si="0"/>
        <v>23</v>
      </c>
      <c r="E34" s="115">
        <v>11</v>
      </c>
      <c r="F34" s="121">
        <v>22</v>
      </c>
      <c r="G34" s="4"/>
      <c r="H34" s="72" t="s">
        <v>1</v>
      </c>
      <c r="I34" s="111">
        <v>69</v>
      </c>
      <c r="J34" s="361">
        <v>7.34</v>
      </c>
      <c r="K34" s="111">
        <v>69</v>
      </c>
      <c r="L34" s="369">
        <v>34.2</v>
      </c>
      <c r="M34" s="101">
        <v>69</v>
      </c>
      <c r="P34" s="364"/>
    </row>
    <row r="35" spans="2:16" ht="9.75" customHeight="1">
      <c r="B35" s="107">
        <v>33</v>
      </c>
      <c r="C35" s="51">
        <f t="shared" si="1"/>
        <v>176</v>
      </c>
      <c r="D35" s="11">
        <f t="shared" si="0"/>
        <v>23.5</v>
      </c>
      <c r="E35" s="47" t="s">
        <v>2</v>
      </c>
      <c r="F35" s="121">
        <v>23</v>
      </c>
      <c r="G35" s="4"/>
      <c r="H35" s="72" t="s">
        <v>1</v>
      </c>
      <c r="I35" s="111">
        <v>68</v>
      </c>
      <c r="J35" s="361">
        <v>7.38</v>
      </c>
      <c r="K35" s="111">
        <v>68</v>
      </c>
      <c r="L35" s="369">
        <v>34.4</v>
      </c>
      <c r="M35" s="101">
        <v>68</v>
      </c>
      <c r="P35" s="364"/>
    </row>
    <row r="36" spans="2:16" ht="9.75" customHeight="1">
      <c r="B36" s="107">
        <v>34</v>
      </c>
      <c r="C36" s="51">
        <f t="shared" si="1"/>
        <v>178</v>
      </c>
      <c r="D36" s="11">
        <f t="shared" si="0"/>
        <v>24</v>
      </c>
      <c r="E36" s="115">
        <v>12</v>
      </c>
      <c r="F36" s="121">
        <v>24</v>
      </c>
      <c r="G36" s="4"/>
      <c r="H36" s="72">
        <v>8.7</v>
      </c>
      <c r="I36" s="111">
        <v>67</v>
      </c>
      <c r="J36" s="361">
        <v>7.42</v>
      </c>
      <c r="K36" s="111">
        <v>67</v>
      </c>
      <c r="L36" s="369">
        <v>34.6</v>
      </c>
      <c r="M36" s="101">
        <v>67</v>
      </c>
      <c r="P36" s="364"/>
    </row>
    <row r="37" spans="2:16" ht="9.75" customHeight="1">
      <c r="B37" s="107">
        <v>35</v>
      </c>
      <c r="C37" s="51">
        <f t="shared" si="1"/>
        <v>180</v>
      </c>
      <c r="D37" s="11">
        <f t="shared" si="0"/>
        <v>24.5</v>
      </c>
      <c r="E37" s="47" t="s">
        <v>2</v>
      </c>
      <c r="F37" s="121">
        <v>25</v>
      </c>
      <c r="G37" s="4"/>
      <c r="H37" s="72" t="s">
        <v>1</v>
      </c>
      <c r="I37" s="111">
        <v>66</v>
      </c>
      <c r="J37" s="361">
        <v>7.46</v>
      </c>
      <c r="K37" s="111">
        <v>66</v>
      </c>
      <c r="L37" s="369">
        <v>34.8</v>
      </c>
      <c r="M37" s="101">
        <v>66</v>
      </c>
      <c r="P37" s="364"/>
    </row>
    <row r="38" spans="2:16" ht="9.75" customHeight="1">
      <c r="B38" s="107">
        <v>36</v>
      </c>
      <c r="C38" s="51">
        <f t="shared" si="1"/>
        <v>182</v>
      </c>
      <c r="D38" s="11">
        <f t="shared" si="0"/>
        <v>25</v>
      </c>
      <c r="E38" s="115">
        <v>13</v>
      </c>
      <c r="F38" s="121">
        <v>26</v>
      </c>
      <c r="G38" s="4"/>
      <c r="H38" s="72" t="s">
        <v>1</v>
      </c>
      <c r="I38" s="111">
        <v>65</v>
      </c>
      <c r="J38" s="361">
        <v>7.5</v>
      </c>
      <c r="K38" s="111">
        <v>65</v>
      </c>
      <c r="L38" s="369">
        <v>35</v>
      </c>
      <c r="M38" s="101">
        <v>65</v>
      </c>
      <c r="P38" s="364"/>
    </row>
    <row r="39" spans="2:16" ht="9.75" customHeight="1">
      <c r="B39" s="107">
        <v>37</v>
      </c>
      <c r="C39" s="51">
        <f t="shared" si="1"/>
        <v>184</v>
      </c>
      <c r="D39" s="11">
        <f t="shared" si="0"/>
        <v>25.5</v>
      </c>
      <c r="E39" s="47" t="s">
        <v>2</v>
      </c>
      <c r="F39" s="121">
        <v>27</v>
      </c>
      <c r="G39" s="4"/>
      <c r="H39" s="72">
        <v>8.8</v>
      </c>
      <c r="I39" s="111">
        <v>64</v>
      </c>
      <c r="J39" s="361">
        <v>7.54</v>
      </c>
      <c r="K39" s="111">
        <v>64</v>
      </c>
      <c r="L39" s="369">
        <v>35.2</v>
      </c>
      <c r="M39" s="101">
        <v>64</v>
      </c>
      <c r="P39" s="364"/>
    </row>
    <row r="40" spans="2:16" ht="9.75" customHeight="1">
      <c r="B40" s="107">
        <v>38</v>
      </c>
      <c r="C40" s="51">
        <f t="shared" si="1"/>
        <v>186</v>
      </c>
      <c r="D40" s="11">
        <f t="shared" si="0"/>
        <v>26</v>
      </c>
      <c r="E40" s="115">
        <v>14</v>
      </c>
      <c r="F40" s="121">
        <v>28</v>
      </c>
      <c r="G40" s="4"/>
      <c r="H40" s="72" t="s">
        <v>1</v>
      </c>
      <c r="I40" s="111">
        <v>63</v>
      </c>
      <c r="J40" s="361">
        <v>7.58</v>
      </c>
      <c r="K40" s="111">
        <v>63</v>
      </c>
      <c r="L40" s="369">
        <v>35.4</v>
      </c>
      <c r="M40" s="101">
        <v>63</v>
      </c>
      <c r="P40" s="364"/>
    </row>
    <row r="41" spans="2:16" ht="9.75" customHeight="1">
      <c r="B41" s="107">
        <v>39</v>
      </c>
      <c r="C41" s="51">
        <f t="shared" si="1"/>
        <v>188</v>
      </c>
      <c r="D41" s="11">
        <f t="shared" si="0"/>
        <v>26.5</v>
      </c>
      <c r="E41" s="47" t="s">
        <v>2</v>
      </c>
      <c r="F41" s="121">
        <v>29</v>
      </c>
      <c r="G41" s="4"/>
      <c r="H41" s="72" t="s">
        <v>3</v>
      </c>
      <c r="I41" s="111">
        <v>62</v>
      </c>
      <c r="J41" s="361">
        <v>8.02</v>
      </c>
      <c r="K41" s="111">
        <v>62</v>
      </c>
      <c r="L41" s="369">
        <v>35.6</v>
      </c>
      <c r="M41" s="101">
        <v>62</v>
      </c>
      <c r="P41" s="364"/>
    </row>
    <row r="42" spans="2:16" ht="9.75" customHeight="1">
      <c r="B42" s="107">
        <v>40</v>
      </c>
      <c r="C42" s="51">
        <f t="shared" si="1"/>
        <v>190</v>
      </c>
      <c r="D42" s="11">
        <f t="shared" si="0"/>
        <v>27</v>
      </c>
      <c r="E42" s="116">
        <v>15</v>
      </c>
      <c r="F42" s="122">
        <v>30</v>
      </c>
      <c r="G42" s="4"/>
      <c r="H42" s="72">
        <v>8.9</v>
      </c>
      <c r="I42" s="111">
        <v>61</v>
      </c>
      <c r="J42" s="361">
        <v>8.06</v>
      </c>
      <c r="K42" s="111">
        <v>61</v>
      </c>
      <c r="L42" s="369">
        <v>35.8</v>
      </c>
      <c r="M42" s="101">
        <v>61</v>
      </c>
      <c r="P42" s="364"/>
    </row>
    <row r="43" spans="2:16" ht="9.75" customHeight="1">
      <c r="B43" s="107">
        <v>41</v>
      </c>
      <c r="C43" s="51">
        <f t="shared" si="1"/>
        <v>192</v>
      </c>
      <c r="D43" s="11">
        <f t="shared" si="0"/>
        <v>27.5</v>
      </c>
      <c r="E43" s="47" t="s">
        <v>2</v>
      </c>
      <c r="F43" s="121">
        <v>31</v>
      </c>
      <c r="G43" s="4"/>
      <c r="H43" s="72" t="s">
        <v>3</v>
      </c>
      <c r="I43" s="111">
        <v>60</v>
      </c>
      <c r="J43" s="361">
        <v>8.1</v>
      </c>
      <c r="K43" s="111">
        <v>60</v>
      </c>
      <c r="L43" s="368">
        <v>36</v>
      </c>
      <c r="M43" s="101">
        <v>60</v>
      </c>
      <c r="P43" s="365"/>
    </row>
    <row r="44" spans="2:16" ht="9.75" customHeight="1">
      <c r="B44" s="107">
        <v>42</v>
      </c>
      <c r="C44" s="51">
        <f t="shared" si="1"/>
        <v>194</v>
      </c>
      <c r="D44" s="11">
        <f t="shared" si="0"/>
        <v>28</v>
      </c>
      <c r="E44" s="47" t="s">
        <v>2</v>
      </c>
      <c r="F44" s="121">
        <v>32</v>
      </c>
      <c r="G44" s="4"/>
      <c r="H44" s="72" t="s">
        <v>1</v>
      </c>
      <c r="I44" s="111">
        <v>59</v>
      </c>
      <c r="J44" s="361">
        <v>8.14</v>
      </c>
      <c r="K44" s="111">
        <v>59</v>
      </c>
      <c r="L44" s="369">
        <v>36.2</v>
      </c>
      <c r="M44" s="101">
        <v>59</v>
      </c>
      <c r="P44" s="364"/>
    </row>
    <row r="45" spans="2:16" ht="9.75" customHeight="1">
      <c r="B45" s="107">
        <v>43</v>
      </c>
      <c r="C45" s="51">
        <f t="shared" si="1"/>
        <v>196</v>
      </c>
      <c r="D45" s="11">
        <f t="shared" si="0"/>
        <v>28.5</v>
      </c>
      <c r="E45" s="87">
        <v>16</v>
      </c>
      <c r="F45" s="121">
        <v>33</v>
      </c>
      <c r="G45" s="4"/>
      <c r="H45" s="72">
        <v>9</v>
      </c>
      <c r="I45" s="111">
        <v>58</v>
      </c>
      <c r="J45" s="361">
        <v>8.18</v>
      </c>
      <c r="K45" s="111">
        <v>58</v>
      </c>
      <c r="L45" s="369">
        <v>36.4</v>
      </c>
      <c r="M45" s="101">
        <v>58</v>
      </c>
      <c r="P45" s="364"/>
    </row>
    <row r="46" spans="2:16" ht="9.75" customHeight="1">
      <c r="B46" s="107">
        <v>44</v>
      </c>
      <c r="C46" s="51">
        <f t="shared" si="1"/>
        <v>198</v>
      </c>
      <c r="D46" s="11">
        <f t="shared" si="0"/>
        <v>29</v>
      </c>
      <c r="E46" s="118" t="s">
        <v>2</v>
      </c>
      <c r="F46" s="121">
        <v>34</v>
      </c>
      <c r="G46" s="4"/>
      <c r="H46" s="72" t="s">
        <v>1</v>
      </c>
      <c r="I46" s="111">
        <v>57</v>
      </c>
      <c r="J46" s="361">
        <v>8.22</v>
      </c>
      <c r="K46" s="111">
        <v>57</v>
      </c>
      <c r="L46" s="369">
        <v>36.8</v>
      </c>
      <c r="M46" s="101">
        <v>57</v>
      </c>
      <c r="P46" s="364"/>
    </row>
    <row r="47" spans="2:16" ht="9.75" customHeight="1">
      <c r="B47" s="107">
        <v>45</v>
      </c>
      <c r="C47" s="51">
        <f t="shared" si="1"/>
        <v>200</v>
      </c>
      <c r="D47" s="11">
        <f t="shared" si="0"/>
        <v>29.5</v>
      </c>
      <c r="E47" s="19" t="s">
        <v>2</v>
      </c>
      <c r="F47" s="121">
        <v>35</v>
      </c>
      <c r="G47" s="4"/>
      <c r="H47" s="72">
        <v>9.1</v>
      </c>
      <c r="I47" s="111">
        <v>56</v>
      </c>
      <c r="J47" s="361">
        <v>8.26</v>
      </c>
      <c r="K47" s="111">
        <v>56</v>
      </c>
      <c r="L47" s="369">
        <v>37.2</v>
      </c>
      <c r="M47" s="101">
        <v>56</v>
      </c>
      <c r="P47" s="364"/>
    </row>
    <row r="48" spans="2:16" ht="9.75" customHeight="1">
      <c r="B48" s="107">
        <v>46</v>
      </c>
      <c r="C48" s="51">
        <f t="shared" si="1"/>
        <v>202</v>
      </c>
      <c r="D48" s="11">
        <f t="shared" si="0"/>
        <v>30</v>
      </c>
      <c r="E48" s="118">
        <v>17</v>
      </c>
      <c r="F48" s="121">
        <v>36</v>
      </c>
      <c r="G48" s="4"/>
      <c r="H48" s="72" t="s">
        <v>2</v>
      </c>
      <c r="I48" s="111">
        <v>55</v>
      </c>
      <c r="J48" s="361">
        <v>8.3</v>
      </c>
      <c r="K48" s="111">
        <v>55</v>
      </c>
      <c r="L48" s="369">
        <v>37.6</v>
      </c>
      <c r="M48" s="101">
        <v>55</v>
      </c>
      <c r="P48" s="364"/>
    </row>
    <row r="49" spans="2:16" ht="9.75" customHeight="1">
      <c r="B49" s="107">
        <v>47</v>
      </c>
      <c r="C49" s="51">
        <f t="shared" si="1"/>
        <v>204</v>
      </c>
      <c r="D49" s="11">
        <f t="shared" si="0"/>
        <v>30.5</v>
      </c>
      <c r="E49" s="19" t="s">
        <v>2</v>
      </c>
      <c r="F49" s="121">
        <v>37</v>
      </c>
      <c r="G49" s="4"/>
      <c r="H49" s="72">
        <v>9.2</v>
      </c>
      <c r="I49" s="111">
        <v>54</v>
      </c>
      <c r="J49" s="361">
        <v>8.34</v>
      </c>
      <c r="K49" s="111">
        <v>54</v>
      </c>
      <c r="L49" s="369">
        <v>38</v>
      </c>
      <c r="M49" s="101">
        <v>54</v>
      </c>
      <c r="P49" s="364"/>
    </row>
    <row r="50" spans="2:16" ht="9.75" customHeight="1">
      <c r="B50" s="107">
        <v>48</v>
      </c>
      <c r="C50" s="51">
        <f t="shared" si="1"/>
        <v>206</v>
      </c>
      <c r="D50" s="11">
        <f t="shared" si="0"/>
        <v>31</v>
      </c>
      <c r="E50" s="118" t="s">
        <v>2</v>
      </c>
      <c r="F50" s="121">
        <v>38</v>
      </c>
      <c r="G50" s="4"/>
      <c r="H50" s="72" t="s">
        <v>1</v>
      </c>
      <c r="I50" s="111">
        <v>53</v>
      </c>
      <c r="J50" s="361">
        <v>8.38</v>
      </c>
      <c r="K50" s="111">
        <v>53</v>
      </c>
      <c r="L50" s="369">
        <v>38.5</v>
      </c>
      <c r="M50" s="101">
        <v>53</v>
      </c>
      <c r="P50" s="364"/>
    </row>
    <row r="51" spans="2:16" ht="9.75" customHeight="1">
      <c r="B51" s="107">
        <v>49</v>
      </c>
      <c r="C51" s="51">
        <f t="shared" si="1"/>
        <v>208</v>
      </c>
      <c r="D51" s="11">
        <f t="shared" si="0"/>
        <v>31.5</v>
      </c>
      <c r="E51" s="19">
        <v>18</v>
      </c>
      <c r="F51" s="121">
        <v>39</v>
      </c>
      <c r="G51" s="4"/>
      <c r="H51" s="72">
        <v>9.3</v>
      </c>
      <c r="I51" s="111">
        <v>52</v>
      </c>
      <c r="J51" s="361">
        <v>8.42</v>
      </c>
      <c r="K51" s="111">
        <v>52</v>
      </c>
      <c r="L51" s="369">
        <v>39</v>
      </c>
      <c r="M51" s="101">
        <v>52</v>
      </c>
      <c r="P51" s="364"/>
    </row>
    <row r="52" spans="2:16" ht="9.75" customHeight="1" thickBot="1">
      <c r="B52" s="107">
        <v>50</v>
      </c>
      <c r="C52" s="51">
        <f t="shared" si="1"/>
        <v>210</v>
      </c>
      <c r="D52" s="11">
        <f t="shared" si="0"/>
        <v>32</v>
      </c>
      <c r="E52" s="357" t="s">
        <v>2</v>
      </c>
      <c r="F52" s="124">
        <v>40</v>
      </c>
      <c r="G52" s="8"/>
      <c r="H52" s="186" t="s">
        <v>1</v>
      </c>
      <c r="I52" s="111">
        <v>51</v>
      </c>
      <c r="J52" s="361">
        <v>8.46</v>
      </c>
      <c r="K52" s="111">
        <v>51</v>
      </c>
      <c r="L52" s="370">
        <v>39.5</v>
      </c>
      <c r="M52" s="101">
        <v>51</v>
      </c>
      <c r="P52" s="364"/>
    </row>
    <row r="53" spans="2:16" ht="9.75" customHeight="1">
      <c r="B53" s="107">
        <v>51</v>
      </c>
      <c r="C53" s="51">
        <f t="shared" si="1"/>
        <v>212</v>
      </c>
      <c r="D53" s="11">
        <f t="shared" si="0"/>
        <v>32.5</v>
      </c>
      <c r="E53" s="54" t="s">
        <v>2</v>
      </c>
      <c r="F53" s="59">
        <v>41</v>
      </c>
      <c r="G53" s="8"/>
      <c r="H53" s="45">
        <v>9.4</v>
      </c>
      <c r="I53" s="111">
        <v>50</v>
      </c>
      <c r="J53" s="361">
        <v>8.5</v>
      </c>
      <c r="K53" s="111">
        <v>50</v>
      </c>
      <c r="L53" s="371">
        <v>40</v>
      </c>
      <c r="M53" s="101">
        <v>50</v>
      </c>
      <c r="P53" s="366"/>
    </row>
    <row r="54" spans="2:16" ht="9.75" customHeight="1">
      <c r="B54" s="107">
        <v>52</v>
      </c>
      <c r="C54" s="51">
        <f t="shared" si="1"/>
        <v>214</v>
      </c>
      <c r="D54" s="11">
        <f t="shared" si="0"/>
        <v>33</v>
      </c>
      <c r="E54" s="20">
        <v>19</v>
      </c>
      <c r="F54" s="59">
        <v>42</v>
      </c>
      <c r="G54" s="4"/>
      <c r="H54" s="72" t="s">
        <v>2</v>
      </c>
      <c r="I54" s="111">
        <v>49</v>
      </c>
      <c r="J54" s="361">
        <v>8.54</v>
      </c>
      <c r="K54" s="111">
        <v>49</v>
      </c>
      <c r="L54" s="372">
        <v>41</v>
      </c>
      <c r="M54" s="101">
        <v>49</v>
      </c>
      <c r="P54" s="367"/>
    </row>
    <row r="55" spans="2:16" ht="9.75" customHeight="1">
      <c r="B55" s="107">
        <v>53</v>
      </c>
      <c r="C55" s="51">
        <f t="shared" si="1"/>
        <v>216</v>
      </c>
      <c r="D55" s="11">
        <f t="shared" si="0"/>
        <v>33.5</v>
      </c>
      <c r="E55" s="54" t="s">
        <v>2</v>
      </c>
      <c r="F55" s="59">
        <v>43</v>
      </c>
      <c r="G55" s="4"/>
      <c r="H55" s="11">
        <v>9.5</v>
      </c>
      <c r="I55" s="111">
        <v>48</v>
      </c>
      <c r="J55" s="361">
        <v>8.58</v>
      </c>
      <c r="K55" s="111">
        <v>48</v>
      </c>
      <c r="L55" s="372">
        <v>42</v>
      </c>
      <c r="M55" s="101">
        <v>48</v>
      </c>
      <c r="P55" s="367"/>
    </row>
    <row r="56" spans="2:16" ht="9.75" customHeight="1">
      <c r="B56" s="107">
        <v>54</v>
      </c>
      <c r="C56" s="51">
        <f t="shared" si="1"/>
        <v>218</v>
      </c>
      <c r="D56" s="11">
        <f t="shared" si="0"/>
        <v>34</v>
      </c>
      <c r="E56" s="20" t="s">
        <v>2</v>
      </c>
      <c r="F56" s="59">
        <v>44</v>
      </c>
      <c r="G56" s="4"/>
      <c r="H56" s="11" t="s">
        <v>1</v>
      </c>
      <c r="I56" s="111">
        <v>47</v>
      </c>
      <c r="J56" s="361">
        <v>9.02</v>
      </c>
      <c r="K56" s="111">
        <v>47</v>
      </c>
      <c r="L56" s="372">
        <v>43</v>
      </c>
      <c r="M56" s="101">
        <v>47</v>
      </c>
      <c r="P56" s="367"/>
    </row>
    <row r="57" spans="2:16" ht="9.75" customHeight="1">
      <c r="B57" s="107">
        <v>55</v>
      </c>
      <c r="C57" s="51">
        <f t="shared" si="1"/>
        <v>220</v>
      </c>
      <c r="D57" s="11">
        <f t="shared" si="0"/>
        <v>34.5</v>
      </c>
      <c r="E57" s="54">
        <v>20</v>
      </c>
      <c r="F57" s="59">
        <v>45</v>
      </c>
      <c r="G57" s="4"/>
      <c r="H57" s="11">
        <v>9.6</v>
      </c>
      <c r="I57" s="111">
        <v>46</v>
      </c>
      <c r="J57" s="361">
        <v>9.06</v>
      </c>
      <c r="K57" s="111">
        <v>46</v>
      </c>
      <c r="L57" s="372">
        <v>44</v>
      </c>
      <c r="M57" s="101">
        <v>46</v>
      </c>
      <c r="P57" s="367"/>
    </row>
    <row r="58" spans="2:16" ht="9.75" customHeight="1">
      <c r="B58" s="107">
        <v>56</v>
      </c>
      <c r="C58" s="51">
        <f t="shared" si="1"/>
        <v>222</v>
      </c>
      <c r="D58" s="11">
        <f t="shared" si="0"/>
        <v>35</v>
      </c>
      <c r="E58" s="20" t="s">
        <v>2</v>
      </c>
      <c r="F58" s="59">
        <v>46</v>
      </c>
      <c r="G58" s="4"/>
      <c r="H58" s="11" t="s">
        <v>1</v>
      </c>
      <c r="I58" s="111">
        <v>45</v>
      </c>
      <c r="J58" s="361">
        <v>9.1</v>
      </c>
      <c r="K58" s="111">
        <v>45</v>
      </c>
      <c r="L58" s="372">
        <v>45</v>
      </c>
      <c r="M58" s="101">
        <v>45</v>
      </c>
      <c r="P58" s="367"/>
    </row>
    <row r="59" spans="2:16" ht="9.75" customHeight="1">
      <c r="B59" s="107">
        <v>57</v>
      </c>
      <c r="C59" s="51">
        <f t="shared" si="1"/>
        <v>224</v>
      </c>
      <c r="D59" s="11">
        <f t="shared" si="0"/>
        <v>35.5</v>
      </c>
      <c r="E59" s="54" t="s">
        <v>2</v>
      </c>
      <c r="F59" s="59">
        <v>47</v>
      </c>
      <c r="G59" s="8"/>
      <c r="H59" s="11">
        <v>9.7</v>
      </c>
      <c r="I59" s="111">
        <v>44</v>
      </c>
      <c r="J59" s="361">
        <v>9.14</v>
      </c>
      <c r="K59" s="111">
        <v>44</v>
      </c>
      <c r="L59" s="372">
        <v>46</v>
      </c>
      <c r="M59" s="101">
        <v>44</v>
      </c>
      <c r="P59" s="367"/>
    </row>
    <row r="60" spans="2:16" ht="9.75" customHeight="1">
      <c r="B60" s="107">
        <v>58</v>
      </c>
      <c r="C60" s="51">
        <f t="shared" si="1"/>
        <v>226</v>
      </c>
      <c r="D60" s="11">
        <f t="shared" si="0"/>
        <v>36</v>
      </c>
      <c r="E60" s="20">
        <v>21</v>
      </c>
      <c r="F60" s="59">
        <v>48</v>
      </c>
      <c r="G60" s="4"/>
      <c r="H60" s="11" t="s">
        <v>2</v>
      </c>
      <c r="I60" s="111">
        <v>43</v>
      </c>
      <c r="J60" s="361">
        <v>9.18</v>
      </c>
      <c r="K60" s="111">
        <v>43</v>
      </c>
      <c r="L60" s="372">
        <v>47</v>
      </c>
      <c r="M60" s="101">
        <v>43</v>
      </c>
      <c r="P60" s="367"/>
    </row>
    <row r="61" spans="2:16" ht="9.75" customHeight="1">
      <c r="B61" s="107">
        <v>59</v>
      </c>
      <c r="C61" s="51">
        <f t="shared" si="1"/>
        <v>228</v>
      </c>
      <c r="D61" s="11">
        <f t="shared" si="0"/>
        <v>36.5</v>
      </c>
      <c r="E61" s="54" t="s">
        <v>2</v>
      </c>
      <c r="F61" s="59">
        <v>49</v>
      </c>
      <c r="G61" s="4"/>
      <c r="H61" s="11">
        <v>9.8</v>
      </c>
      <c r="I61" s="111">
        <v>42</v>
      </c>
      <c r="J61" s="361">
        <v>9.22</v>
      </c>
      <c r="K61" s="111">
        <v>42</v>
      </c>
      <c r="L61" s="372">
        <v>48</v>
      </c>
      <c r="M61" s="101">
        <v>42</v>
      </c>
      <c r="P61" s="367"/>
    </row>
    <row r="62" spans="2:16" ht="9.75" customHeight="1">
      <c r="B62" s="107">
        <v>60</v>
      </c>
      <c r="C62" s="51">
        <f t="shared" si="1"/>
        <v>230</v>
      </c>
      <c r="D62" s="11">
        <f t="shared" si="0"/>
        <v>37</v>
      </c>
      <c r="E62" s="358" t="s">
        <v>2</v>
      </c>
      <c r="F62" s="58">
        <v>50</v>
      </c>
      <c r="G62" s="4"/>
      <c r="H62" s="11" t="s">
        <v>1</v>
      </c>
      <c r="I62" s="111">
        <v>41</v>
      </c>
      <c r="J62" s="361">
        <v>9.26</v>
      </c>
      <c r="K62" s="111">
        <v>41</v>
      </c>
      <c r="L62" s="372">
        <v>49</v>
      </c>
      <c r="M62" s="101">
        <v>41</v>
      </c>
      <c r="P62" s="367"/>
    </row>
    <row r="63" spans="2:16" ht="9.75" customHeight="1">
      <c r="B63" s="107">
        <v>61</v>
      </c>
      <c r="C63" s="51">
        <f>C62+1</f>
        <v>231</v>
      </c>
      <c r="D63" s="11">
        <f t="shared" si="0"/>
        <v>37.5</v>
      </c>
      <c r="E63" s="54">
        <v>22</v>
      </c>
      <c r="F63" s="59">
        <v>51</v>
      </c>
      <c r="G63" s="4"/>
      <c r="H63" s="45">
        <v>9.9</v>
      </c>
      <c r="I63" s="111">
        <v>40</v>
      </c>
      <c r="J63" s="361">
        <v>9.3</v>
      </c>
      <c r="K63" s="111">
        <v>40</v>
      </c>
      <c r="L63" s="371">
        <v>50</v>
      </c>
      <c r="M63" s="101">
        <v>40</v>
      </c>
      <c r="P63" s="366"/>
    </row>
    <row r="64" spans="2:16" ht="9.75" customHeight="1">
      <c r="B64" s="107">
        <v>62</v>
      </c>
      <c r="C64" s="51">
        <f aca="true" t="shared" si="2" ref="C64:C102">C63+1</f>
        <v>232</v>
      </c>
      <c r="D64" s="11">
        <f t="shared" si="0"/>
        <v>38</v>
      </c>
      <c r="E64" s="20" t="s">
        <v>2</v>
      </c>
      <c r="F64" s="59">
        <v>52</v>
      </c>
      <c r="G64" s="4"/>
      <c r="H64" s="11" t="s">
        <v>1</v>
      </c>
      <c r="I64" s="111">
        <v>39</v>
      </c>
      <c r="J64" s="361">
        <v>9.34</v>
      </c>
      <c r="K64" s="111">
        <v>39</v>
      </c>
      <c r="L64" s="372">
        <v>51</v>
      </c>
      <c r="M64" s="101">
        <v>39</v>
      </c>
      <c r="P64" s="367"/>
    </row>
    <row r="65" spans="2:16" ht="9.75" customHeight="1">
      <c r="B65" s="107">
        <v>63</v>
      </c>
      <c r="C65" s="51">
        <f t="shared" si="2"/>
        <v>233</v>
      </c>
      <c r="D65" s="11">
        <f t="shared" si="0"/>
        <v>38.5</v>
      </c>
      <c r="E65" s="54" t="s">
        <v>2</v>
      </c>
      <c r="F65" s="59">
        <v>53</v>
      </c>
      <c r="G65" s="4"/>
      <c r="H65" s="11">
        <v>10</v>
      </c>
      <c r="I65" s="111">
        <v>38</v>
      </c>
      <c r="J65" s="361">
        <v>9.38</v>
      </c>
      <c r="K65" s="111">
        <v>38</v>
      </c>
      <c r="L65" s="372">
        <v>52</v>
      </c>
      <c r="M65" s="101">
        <v>38</v>
      </c>
      <c r="P65" s="367"/>
    </row>
    <row r="66" spans="2:16" ht="9.75" customHeight="1">
      <c r="B66" s="107">
        <v>64</v>
      </c>
      <c r="C66" s="51">
        <f t="shared" si="2"/>
        <v>234</v>
      </c>
      <c r="D66" s="11">
        <f t="shared" si="0"/>
        <v>39</v>
      </c>
      <c r="E66" s="20">
        <v>23</v>
      </c>
      <c r="F66" s="59">
        <v>54</v>
      </c>
      <c r="G66" s="4"/>
      <c r="H66" s="11" t="s">
        <v>2</v>
      </c>
      <c r="I66" s="111">
        <v>37</v>
      </c>
      <c r="J66" s="361">
        <v>9.42</v>
      </c>
      <c r="K66" s="111">
        <v>37</v>
      </c>
      <c r="L66" s="372">
        <v>53</v>
      </c>
      <c r="M66" s="101">
        <v>37</v>
      </c>
      <c r="P66" s="367"/>
    </row>
    <row r="67" spans="2:16" ht="9.75" customHeight="1">
      <c r="B67" s="107">
        <v>65</v>
      </c>
      <c r="C67" s="51">
        <f t="shared" si="2"/>
        <v>235</v>
      </c>
      <c r="D67" s="11">
        <f t="shared" si="0"/>
        <v>39.5</v>
      </c>
      <c r="E67" s="54" t="s">
        <v>2</v>
      </c>
      <c r="F67" s="59">
        <v>55</v>
      </c>
      <c r="G67" s="4"/>
      <c r="H67" s="11">
        <v>10.1</v>
      </c>
      <c r="I67" s="111">
        <v>36</v>
      </c>
      <c r="J67" s="361">
        <v>9.46</v>
      </c>
      <c r="K67" s="111">
        <v>36</v>
      </c>
      <c r="L67" s="372">
        <v>54</v>
      </c>
      <c r="M67" s="101">
        <v>36</v>
      </c>
      <c r="P67" s="367"/>
    </row>
    <row r="68" spans="2:16" ht="9.75" customHeight="1">
      <c r="B68" s="107">
        <v>66</v>
      </c>
      <c r="C68" s="51">
        <f t="shared" si="2"/>
        <v>236</v>
      </c>
      <c r="D68" s="11">
        <f t="shared" si="0"/>
        <v>40</v>
      </c>
      <c r="E68" s="20" t="s">
        <v>2</v>
      </c>
      <c r="F68" s="59">
        <v>56</v>
      </c>
      <c r="G68" s="4"/>
      <c r="H68" s="11" t="s">
        <v>1</v>
      </c>
      <c r="I68" s="111">
        <v>35</v>
      </c>
      <c r="J68" s="361">
        <v>9.5</v>
      </c>
      <c r="K68" s="111">
        <v>35</v>
      </c>
      <c r="L68" s="372">
        <v>55</v>
      </c>
      <c r="M68" s="101">
        <v>35</v>
      </c>
      <c r="P68" s="367"/>
    </row>
    <row r="69" spans="2:16" ht="9.75" customHeight="1">
      <c r="B69" s="107">
        <v>67</v>
      </c>
      <c r="C69" s="51">
        <f t="shared" si="2"/>
        <v>237</v>
      </c>
      <c r="D69" s="11">
        <f t="shared" si="0"/>
        <v>40.5</v>
      </c>
      <c r="E69" s="54">
        <v>24</v>
      </c>
      <c r="F69" s="59">
        <v>57</v>
      </c>
      <c r="G69" s="4"/>
      <c r="H69" s="11">
        <v>10.2</v>
      </c>
      <c r="I69" s="111">
        <v>34</v>
      </c>
      <c r="J69" s="361">
        <v>9.54</v>
      </c>
      <c r="K69" s="111">
        <v>34</v>
      </c>
      <c r="L69" s="372">
        <v>56</v>
      </c>
      <c r="M69" s="101">
        <v>34</v>
      </c>
      <c r="P69" s="367"/>
    </row>
    <row r="70" spans="2:16" ht="9.75" customHeight="1">
      <c r="B70" s="107">
        <v>68</v>
      </c>
      <c r="C70" s="51">
        <f t="shared" si="2"/>
        <v>238</v>
      </c>
      <c r="D70" s="11">
        <f t="shared" si="0"/>
        <v>41</v>
      </c>
      <c r="E70" s="20" t="s">
        <v>2</v>
      </c>
      <c r="F70" s="59">
        <v>58</v>
      </c>
      <c r="G70" s="4"/>
      <c r="H70" s="11" t="s">
        <v>1</v>
      </c>
      <c r="I70" s="111">
        <v>33</v>
      </c>
      <c r="J70" s="361">
        <v>9.58</v>
      </c>
      <c r="K70" s="111">
        <v>33</v>
      </c>
      <c r="L70" s="372">
        <v>57</v>
      </c>
      <c r="M70" s="101">
        <v>33</v>
      </c>
      <c r="P70" s="367"/>
    </row>
    <row r="71" spans="2:16" ht="9.75" customHeight="1">
      <c r="B71" s="107">
        <v>69</v>
      </c>
      <c r="C71" s="51">
        <f t="shared" si="2"/>
        <v>239</v>
      </c>
      <c r="D71" s="11">
        <f t="shared" si="0"/>
        <v>41.5</v>
      </c>
      <c r="E71" s="54" t="s">
        <v>2</v>
      </c>
      <c r="F71" s="59">
        <v>59</v>
      </c>
      <c r="G71" s="4"/>
      <c r="H71" s="11">
        <v>10.3</v>
      </c>
      <c r="I71" s="111">
        <v>32</v>
      </c>
      <c r="J71" s="361">
        <v>10.02</v>
      </c>
      <c r="K71" s="111">
        <v>32</v>
      </c>
      <c r="L71" s="372">
        <v>58</v>
      </c>
      <c r="M71" s="101">
        <v>32</v>
      </c>
      <c r="P71" s="367"/>
    </row>
    <row r="72" spans="2:16" ht="9.75" customHeight="1">
      <c r="B72" s="107">
        <v>70</v>
      </c>
      <c r="C72" s="51">
        <f t="shared" si="2"/>
        <v>240</v>
      </c>
      <c r="D72" s="11">
        <f t="shared" si="0"/>
        <v>42</v>
      </c>
      <c r="E72" s="358">
        <v>25</v>
      </c>
      <c r="F72" s="58">
        <v>60</v>
      </c>
      <c r="G72" s="4"/>
      <c r="H72" s="11" t="s">
        <v>1</v>
      </c>
      <c r="I72" s="111">
        <v>31</v>
      </c>
      <c r="J72" s="361">
        <v>10.06</v>
      </c>
      <c r="K72" s="111">
        <v>31</v>
      </c>
      <c r="L72" s="372">
        <v>59</v>
      </c>
      <c r="M72" s="101">
        <v>31</v>
      </c>
      <c r="P72" s="367"/>
    </row>
    <row r="73" spans="2:16" ht="9.75" customHeight="1">
      <c r="B73" s="107">
        <v>71</v>
      </c>
      <c r="C73" s="51">
        <f t="shared" si="2"/>
        <v>241</v>
      </c>
      <c r="D73" s="11">
        <f t="shared" si="0"/>
        <v>42.5</v>
      </c>
      <c r="E73" s="54" t="s">
        <v>2</v>
      </c>
      <c r="F73" s="59">
        <v>62</v>
      </c>
      <c r="G73" s="4"/>
      <c r="H73" s="45">
        <v>10.4</v>
      </c>
      <c r="I73" s="111">
        <v>30</v>
      </c>
      <c r="J73" s="361">
        <v>10.1</v>
      </c>
      <c r="K73" s="111">
        <v>30</v>
      </c>
      <c r="L73" s="371">
        <v>60</v>
      </c>
      <c r="M73" s="101">
        <v>30</v>
      </c>
      <c r="P73" s="366"/>
    </row>
    <row r="74" spans="2:16" ht="9.75" customHeight="1">
      <c r="B74" s="107">
        <v>72</v>
      </c>
      <c r="C74" s="51">
        <f t="shared" si="2"/>
        <v>242</v>
      </c>
      <c r="D74" s="11">
        <f aca="true" t="shared" si="3" ref="D74:D102">0.5+D73</f>
        <v>43</v>
      </c>
      <c r="E74" s="54" t="s">
        <v>2</v>
      </c>
      <c r="F74" s="59">
        <v>64</v>
      </c>
      <c r="G74" s="4"/>
      <c r="H74" s="11" t="s">
        <v>2</v>
      </c>
      <c r="I74" s="111">
        <v>29</v>
      </c>
      <c r="J74" s="361">
        <v>10.16</v>
      </c>
      <c r="K74" s="111">
        <v>29</v>
      </c>
      <c r="L74" s="372">
        <v>62</v>
      </c>
      <c r="M74" s="101">
        <v>29</v>
      </c>
      <c r="P74" s="367"/>
    </row>
    <row r="75" spans="2:16" ht="9.75" customHeight="1">
      <c r="B75" s="107">
        <v>73</v>
      </c>
      <c r="C75" s="51">
        <f t="shared" si="2"/>
        <v>243</v>
      </c>
      <c r="D75" s="11">
        <f t="shared" si="3"/>
        <v>43.5</v>
      </c>
      <c r="E75" s="20">
        <v>26</v>
      </c>
      <c r="F75" s="59">
        <v>66</v>
      </c>
      <c r="G75" s="4"/>
      <c r="H75" s="11">
        <v>10.5</v>
      </c>
      <c r="I75" s="111">
        <v>28</v>
      </c>
      <c r="J75" s="361">
        <v>10.22</v>
      </c>
      <c r="K75" s="111">
        <v>28</v>
      </c>
      <c r="L75" s="372">
        <v>64</v>
      </c>
      <c r="M75" s="101">
        <v>28</v>
      </c>
      <c r="P75" s="367"/>
    </row>
    <row r="76" spans="2:16" ht="9.75" customHeight="1">
      <c r="B76" s="107">
        <v>74</v>
      </c>
      <c r="C76" s="51">
        <f t="shared" si="2"/>
        <v>244</v>
      </c>
      <c r="D76" s="11">
        <f t="shared" si="3"/>
        <v>44</v>
      </c>
      <c r="E76" s="54" t="s">
        <v>2</v>
      </c>
      <c r="F76" s="59">
        <v>68</v>
      </c>
      <c r="G76" s="4"/>
      <c r="H76" s="11" t="s">
        <v>2</v>
      </c>
      <c r="I76" s="111">
        <v>27</v>
      </c>
      <c r="J76" s="361">
        <v>10.28</v>
      </c>
      <c r="K76" s="111">
        <v>27</v>
      </c>
      <c r="L76" s="372">
        <v>66</v>
      </c>
      <c r="M76" s="101">
        <v>27</v>
      </c>
      <c r="P76" s="367"/>
    </row>
    <row r="77" spans="2:16" ht="9.75" customHeight="1">
      <c r="B77" s="107">
        <v>75</v>
      </c>
      <c r="C77" s="51">
        <f t="shared" si="2"/>
        <v>245</v>
      </c>
      <c r="D77" s="11">
        <f t="shared" si="3"/>
        <v>44.5</v>
      </c>
      <c r="E77" s="54" t="s">
        <v>2</v>
      </c>
      <c r="F77" s="59">
        <v>70</v>
      </c>
      <c r="G77" s="4"/>
      <c r="H77" s="11">
        <v>10.6</v>
      </c>
      <c r="I77" s="111">
        <v>26</v>
      </c>
      <c r="J77" s="361">
        <v>10.34</v>
      </c>
      <c r="K77" s="111">
        <v>26</v>
      </c>
      <c r="L77" s="372">
        <v>68</v>
      </c>
      <c r="M77" s="101">
        <v>26</v>
      </c>
      <c r="P77" s="367"/>
    </row>
    <row r="78" spans="2:16" ht="9.75" customHeight="1">
      <c r="B78" s="107">
        <v>76</v>
      </c>
      <c r="C78" s="51">
        <f t="shared" si="2"/>
        <v>246</v>
      </c>
      <c r="D78" s="11">
        <f t="shared" si="3"/>
        <v>45</v>
      </c>
      <c r="E78" s="20">
        <v>27</v>
      </c>
      <c r="F78" s="59">
        <v>72</v>
      </c>
      <c r="G78" s="4"/>
      <c r="H78" s="11" t="s">
        <v>2</v>
      </c>
      <c r="I78" s="111">
        <v>25</v>
      </c>
      <c r="J78" s="361">
        <v>10.4</v>
      </c>
      <c r="K78" s="111">
        <v>25</v>
      </c>
      <c r="L78" s="372">
        <v>70</v>
      </c>
      <c r="M78" s="101">
        <v>25</v>
      </c>
      <c r="P78" s="367"/>
    </row>
    <row r="79" spans="2:16" ht="9.75" customHeight="1">
      <c r="B79" s="107">
        <v>77</v>
      </c>
      <c r="C79" s="51">
        <f t="shared" si="2"/>
        <v>247</v>
      </c>
      <c r="D79" s="11">
        <f t="shared" si="3"/>
        <v>45.5</v>
      </c>
      <c r="E79" s="54" t="s">
        <v>2</v>
      </c>
      <c r="F79" s="59">
        <v>74</v>
      </c>
      <c r="G79" s="4"/>
      <c r="H79" s="11">
        <v>10.7</v>
      </c>
      <c r="I79" s="111">
        <v>24</v>
      </c>
      <c r="J79" s="361">
        <v>10.46</v>
      </c>
      <c r="K79" s="111">
        <v>24</v>
      </c>
      <c r="L79" s="372">
        <v>72</v>
      </c>
      <c r="M79" s="101">
        <v>24</v>
      </c>
      <c r="P79" s="367"/>
    </row>
    <row r="80" spans="2:16" ht="9.75" customHeight="1">
      <c r="B80" s="107">
        <v>78</v>
      </c>
      <c r="C80" s="51">
        <f t="shared" si="2"/>
        <v>248</v>
      </c>
      <c r="D80" s="11">
        <f t="shared" si="3"/>
        <v>46</v>
      </c>
      <c r="E80" s="54" t="s">
        <v>2</v>
      </c>
      <c r="F80" s="59">
        <v>76</v>
      </c>
      <c r="G80" s="4"/>
      <c r="H80" s="11" t="s">
        <v>2</v>
      </c>
      <c r="I80" s="111">
        <v>23</v>
      </c>
      <c r="J80" s="361">
        <v>10.54</v>
      </c>
      <c r="K80" s="111">
        <v>23</v>
      </c>
      <c r="L80" s="372">
        <v>74</v>
      </c>
      <c r="M80" s="101">
        <v>23</v>
      </c>
      <c r="P80" s="367"/>
    </row>
    <row r="81" spans="2:16" ht="9.75" customHeight="1">
      <c r="B81" s="107">
        <v>79</v>
      </c>
      <c r="C81" s="51">
        <f t="shared" si="2"/>
        <v>249</v>
      </c>
      <c r="D81" s="11">
        <f t="shared" si="3"/>
        <v>46.5</v>
      </c>
      <c r="E81" s="54">
        <v>28</v>
      </c>
      <c r="F81" s="59">
        <v>78</v>
      </c>
      <c r="G81" s="4"/>
      <c r="H81" s="11">
        <v>10.8</v>
      </c>
      <c r="I81" s="111">
        <v>22</v>
      </c>
      <c r="J81" s="361">
        <v>11.02</v>
      </c>
      <c r="K81" s="111">
        <v>22</v>
      </c>
      <c r="L81" s="372">
        <v>76</v>
      </c>
      <c r="M81" s="101">
        <v>22</v>
      </c>
      <c r="P81" s="367"/>
    </row>
    <row r="82" spans="2:16" ht="9.75" customHeight="1">
      <c r="B82" s="107">
        <v>80</v>
      </c>
      <c r="C82" s="51">
        <f t="shared" si="2"/>
        <v>250</v>
      </c>
      <c r="D82" s="11">
        <f t="shared" si="3"/>
        <v>47</v>
      </c>
      <c r="E82" s="54" t="s">
        <v>2</v>
      </c>
      <c r="F82" s="58">
        <v>80</v>
      </c>
      <c r="G82" s="4"/>
      <c r="H82" s="11">
        <v>10.9</v>
      </c>
      <c r="I82" s="111">
        <v>21</v>
      </c>
      <c r="J82" s="361">
        <v>11.1</v>
      </c>
      <c r="K82" s="111">
        <v>21</v>
      </c>
      <c r="L82" s="372">
        <v>78</v>
      </c>
      <c r="M82" s="101">
        <v>21</v>
      </c>
      <c r="P82" s="367"/>
    </row>
    <row r="83" spans="2:16" ht="9.75" customHeight="1">
      <c r="B83" s="107">
        <v>81</v>
      </c>
      <c r="C83" s="51">
        <f t="shared" si="2"/>
        <v>251</v>
      </c>
      <c r="D83" s="11">
        <f t="shared" si="3"/>
        <v>47.5</v>
      </c>
      <c r="E83" s="54" t="s">
        <v>2</v>
      </c>
      <c r="F83" s="59">
        <v>82</v>
      </c>
      <c r="G83" s="4"/>
      <c r="H83" s="45">
        <v>11</v>
      </c>
      <c r="I83" s="111">
        <v>20</v>
      </c>
      <c r="J83" s="361">
        <v>11.2</v>
      </c>
      <c r="K83" s="111">
        <v>20</v>
      </c>
      <c r="L83" s="371">
        <v>80</v>
      </c>
      <c r="M83" s="101">
        <v>20</v>
      </c>
      <c r="P83" s="366"/>
    </row>
    <row r="84" spans="2:16" ht="9.75" customHeight="1">
      <c r="B84" s="107">
        <v>82</v>
      </c>
      <c r="C84" s="51">
        <f t="shared" si="2"/>
        <v>252</v>
      </c>
      <c r="D84" s="11">
        <f t="shared" si="3"/>
        <v>48</v>
      </c>
      <c r="E84" s="20">
        <v>29</v>
      </c>
      <c r="F84" s="59">
        <v>84</v>
      </c>
      <c r="G84" s="4"/>
      <c r="H84" s="11">
        <v>11.2</v>
      </c>
      <c r="I84" s="111">
        <v>19</v>
      </c>
      <c r="J84" s="361">
        <v>11.32</v>
      </c>
      <c r="K84" s="111">
        <v>19</v>
      </c>
      <c r="L84" s="372">
        <v>82</v>
      </c>
      <c r="M84" s="101">
        <v>19</v>
      </c>
      <c r="P84" s="367"/>
    </row>
    <row r="85" spans="2:16" ht="9.75" customHeight="1">
      <c r="B85" s="107">
        <v>83</v>
      </c>
      <c r="C85" s="51">
        <f t="shared" si="2"/>
        <v>253</v>
      </c>
      <c r="D85" s="11">
        <f t="shared" si="3"/>
        <v>48.5</v>
      </c>
      <c r="E85" s="54" t="s">
        <v>2</v>
      </c>
      <c r="F85" s="59">
        <v>86</v>
      </c>
      <c r="G85" s="4"/>
      <c r="H85" s="11">
        <v>11.4</v>
      </c>
      <c r="I85" s="111">
        <v>18</v>
      </c>
      <c r="J85" s="361">
        <v>11.45</v>
      </c>
      <c r="K85" s="111">
        <v>18</v>
      </c>
      <c r="L85" s="372">
        <v>84</v>
      </c>
      <c r="M85" s="101">
        <v>18</v>
      </c>
      <c r="P85" s="367"/>
    </row>
    <row r="86" spans="2:16" ht="9.75" customHeight="1">
      <c r="B86" s="107">
        <v>84</v>
      </c>
      <c r="C86" s="51">
        <f t="shared" si="2"/>
        <v>254</v>
      </c>
      <c r="D86" s="11">
        <f t="shared" si="3"/>
        <v>49</v>
      </c>
      <c r="E86" s="54" t="s">
        <v>2</v>
      </c>
      <c r="F86" s="59">
        <v>88</v>
      </c>
      <c r="G86" s="4"/>
      <c r="H86" s="11">
        <v>11.6</v>
      </c>
      <c r="I86" s="111">
        <v>17</v>
      </c>
      <c r="J86" s="361">
        <v>12</v>
      </c>
      <c r="K86" s="111">
        <v>17</v>
      </c>
      <c r="L86" s="372">
        <v>86</v>
      </c>
      <c r="M86" s="101">
        <v>17</v>
      </c>
      <c r="P86" s="367"/>
    </row>
    <row r="87" spans="2:16" ht="9.75" customHeight="1">
      <c r="B87" s="107">
        <v>85</v>
      </c>
      <c r="C87" s="51">
        <f t="shared" si="2"/>
        <v>255</v>
      </c>
      <c r="D87" s="11">
        <f t="shared" si="3"/>
        <v>49.5</v>
      </c>
      <c r="E87" s="20">
        <v>30</v>
      </c>
      <c r="F87" s="59">
        <v>90</v>
      </c>
      <c r="G87" s="4"/>
      <c r="H87" s="11">
        <v>11.8</v>
      </c>
      <c r="I87" s="111">
        <v>16</v>
      </c>
      <c r="J87" s="361">
        <v>12.2</v>
      </c>
      <c r="K87" s="111">
        <v>16</v>
      </c>
      <c r="L87" s="372">
        <v>88</v>
      </c>
      <c r="M87" s="101">
        <v>16</v>
      </c>
      <c r="P87" s="367"/>
    </row>
    <row r="88" spans="2:16" ht="9.75" customHeight="1">
      <c r="B88" s="107">
        <v>86</v>
      </c>
      <c r="C88" s="51">
        <f t="shared" si="2"/>
        <v>256</v>
      </c>
      <c r="D88" s="11">
        <f t="shared" si="3"/>
        <v>50</v>
      </c>
      <c r="E88" s="54" t="s">
        <v>2</v>
      </c>
      <c r="F88" s="59">
        <v>92</v>
      </c>
      <c r="G88" s="4"/>
      <c r="H88" s="11">
        <v>12</v>
      </c>
      <c r="I88" s="111">
        <v>15</v>
      </c>
      <c r="J88" s="361">
        <v>12.4</v>
      </c>
      <c r="K88" s="111">
        <v>15</v>
      </c>
      <c r="L88" s="372">
        <v>90</v>
      </c>
      <c r="M88" s="101">
        <v>15</v>
      </c>
      <c r="P88" s="367"/>
    </row>
    <row r="89" spans="2:16" ht="9.75" customHeight="1">
      <c r="B89" s="107">
        <v>87</v>
      </c>
      <c r="C89" s="51">
        <f t="shared" si="2"/>
        <v>257</v>
      </c>
      <c r="D89" s="11">
        <f t="shared" si="3"/>
        <v>50.5</v>
      </c>
      <c r="E89" s="54" t="s">
        <v>2</v>
      </c>
      <c r="F89" s="59">
        <v>94</v>
      </c>
      <c r="G89" s="4"/>
      <c r="H89" s="11">
        <v>12.2</v>
      </c>
      <c r="I89" s="111">
        <v>14</v>
      </c>
      <c r="J89" s="361">
        <v>13</v>
      </c>
      <c r="K89" s="111">
        <v>14</v>
      </c>
      <c r="L89" s="372">
        <v>92</v>
      </c>
      <c r="M89" s="101">
        <v>14</v>
      </c>
      <c r="P89" s="367"/>
    </row>
    <row r="90" spans="2:16" ht="9.75" customHeight="1">
      <c r="B90" s="107">
        <v>88</v>
      </c>
      <c r="C90" s="51">
        <f t="shared" si="2"/>
        <v>258</v>
      </c>
      <c r="D90" s="11">
        <f t="shared" si="3"/>
        <v>51</v>
      </c>
      <c r="E90" s="20">
        <v>31</v>
      </c>
      <c r="F90" s="59">
        <v>96</v>
      </c>
      <c r="G90" s="4"/>
      <c r="H90" s="11">
        <v>12.4</v>
      </c>
      <c r="I90" s="111">
        <v>13</v>
      </c>
      <c r="J90" s="361">
        <v>13.25</v>
      </c>
      <c r="K90" s="111">
        <v>13</v>
      </c>
      <c r="L90" s="372">
        <v>94</v>
      </c>
      <c r="M90" s="101">
        <v>13</v>
      </c>
      <c r="P90" s="367"/>
    </row>
    <row r="91" spans="2:16" ht="9.75" customHeight="1">
      <c r="B91" s="107">
        <v>89</v>
      </c>
      <c r="C91" s="51">
        <f t="shared" si="2"/>
        <v>259</v>
      </c>
      <c r="D91" s="11">
        <f t="shared" si="3"/>
        <v>51.5</v>
      </c>
      <c r="E91" s="54" t="s">
        <v>2</v>
      </c>
      <c r="F91" s="59">
        <v>98</v>
      </c>
      <c r="G91" s="4"/>
      <c r="H91" s="11">
        <v>12.6</v>
      </c>
      <c r="I91" s="111">
        <v>12</v>
      </c>
      <c r="J91" s="361">
        <v>13.5</v>
      </c>
      <c r="K91" s="111">
        <v>12</v>
      </c>
      <c r="L91" s="372">
        <v>96</v>
      </c>
      <c r="M91" s="101">
        <v>12</v>
      </c>
      <c r="P91" s="367"/>
    </row>
    <row r="92" spans="2:16" ht="9.75" customHeight="1">
      <c r="B92" s="107">
        <v>90</v>
      </c>
      <c r="C92" s="51">
        <f t="shared" si="2"/>
        <v>260</v>
      </c>
      <c r="D92" s="11">
        <f t="shared" si="3"/>
        <v>52</v>
      </c>
      <c r="E92" s="54" t="s">
        <v>2</v>
      </c>
      <c r="F92" s="58">
        <v>100</v>
      </c>
      <c r="G92" s="4"/>
      <c r="H92" s="11">
        <v>12.8</v>
      </c>
      <c r="I92" s="111">
        <v>11</v>
      </c>
      <c r="J92" s="361">
        <v>14.15</v>
      </c>
      <c r="K92" s="111">
        <v>11</v>
      </c>
      <c r="L92" s="372">
        <v>98</v>
      </c>
      <c r="M92" s="101">
        <v>11</v>
      </c>
      <c r="P92" s="367"/>
    </row>
    <row r="93" spans="2:16" ht="9.75" customHeight="1">
      <c r="B93" s="107">
        <v>91</v>
      </c>
      <c r="C93" s="51">
        <f t="shared" si="2"/>
        <v>261</v>
      </c>
      <c r="D93" s="11">
        <f t="shared" si="3"/>
        <v>52.5</v>
      </c>
      <c r="E93" s="358">
        <v>32</v>
      </c>
      <c r="F93" s="59">
        <v>102</v>
      </c>
      <c r="G93" s="4"/>
      <c r="H93" s="45">
        <v>13</v>
      </c>
      <c r="I93" s="111">
        <v>10</v>
      </c>
      <c r="J93" s="361">
        <v>14.4</v>
      </c>
      <c r="K93" s="111">
        <v>10</v>
      </c>
      <c r="L93" s="371">
        <v>100</v>
      </c>
      <c r="M93" s="101">
        <v>10</v>
      </c>
      <c r="P93" s="366"/>
    </row>
    <row r="94" spans="2:16" ht="9.75" customHeight="1">
      <c r="B94" s="107">
        <v>92</v>
      </c>
      <c r="C94" s="51">
        <f t="shared" si="2"/>
        <v>262</v>
      </c>
      <c r="D94" s="11">
        <f t="shared" si="3"/>
        <v>53</v>
      </c>
      <c r="E94" s="54" t="s">
        <v>2</v>
      </c>
      <c r="F94" s="59">
        <v>104</v>
      </c>
      <c r="G94" s="4"/>
      <c r="H94" s="11">
        <v>13.2</v>
      </c>
      <c r="I94" s="111">
        <v>9</v>
      </c>
      <c r="J94" s="361">
        <v>15.1</v>
      </c>
      <c r="K94" s="111">
        <v>9</v>
      </c>
      <c r="L94" s="372">
        <v>103</v>
      </c>
      <c r="M94" s="101">
        <v>9</v>
      </c>
      <c r="P94" s="367"/>
    </row>
    <row r="95" spans="2:16" ht="9.75" customHeight="1">
      <c r="B95" s="107">
        <v>93</v>
      </c>
      <c r="C95" s="51">
        <f t="shared" si="2"/>
        <v>263</v>
      </c>
      <c r="D95" s="11">
        <f t="shared" si="3"/>
        <v>53.5</v>
      </c>
      <c r="E95" s="54" t="s">
        <v>2</v>
      </c>
      <c r="F95" s="59">
        <v>106</v>
      </c>
      <c r="G95" s="4"/>
      <c r="H95" s="11">
        <v>13.4</v>
      </c>
      <c r="I95" s="111">
        <v>8</v>
      </c>
      <c r="J95" s="361">
        <v>15.4</v>
      </c>
      <c r="K95" s="111">
        <v>8</v>
      </c>
      <c r="L95" s="372">
        <v>106</v>
      </c>
      <c r="M95" s="101">
        <v>8</v>
      </c>
      <c r="P95" s="367"/>
    </row>
    <row r="96" spans="2:16" ht="9.75" customHeight="1">
      <c r="B96" s="107">
        <v>94</v>
      </c>
      <c r="C96" s="51">
        <f t="shared" si="2"/>
        <v>264</v>
      </c>
      <c r="D96" s="11">
        <f t="shared" si="3"/>
        <v>54</v>
      </c>
      <c r="E96" s="20">
        <v>33</v>
      </c>
      <c r="F96" s="59">
        <v>108</v>
      </c>
      <c r="G96" s="4"/>
      <c r="H96" s="11">
        <v>13.7</v>
      </c>
      <c r="I96" s="111">
        <v>7</v>
      </c>
      <c r="J96" s="361">
        <v>16.15</v>
      </c>
      <c r="K96" s="111">
        <v>7</v>
      </c>
      <c r="L96" s="372">
        <v>110</v>
      </c>
      <c r="M96" s="101">
        <v>7</v>
      </c>
      <c r="P96" s="367"/>
    </row>
    <row r="97" spans="2:16" ht="9.75" customHeight="1">
      <c r="B97" s="107">
        <v>95</v>
      </c>
      <c r="C97" s="51">
        <f t="shared" si="2"/>
        <v>265</v>
      </c>
      <c r="D97" s="11">
        <f t="shared" si="3"/>
        <v>54.5</v>
      </c>
      <c r="E97" s="54" t="s">
        <v>2</v>
      </c>
      <c r="F97" s="59">
        <v>110</v>
      </c>
      <c r="G97" s="4"/>
      <c r="H97" s="11">
        <v>14</v>
      </c>
      <c r="I97" s="111">
        <v>6</v>
      </c>
      <c r="J97" s="361">
        <v>16.5</v>
      </c>
      <c r="K97" s="111">
        <v>6</v>
      </c>
      <c r="L97" s="372">
        <v>114</v>
      </c>
      <c r="M97" s="101">
        <v>6</v>
      </c>
      <c r="P97" s="367"/>
    </row>
    <row r="98" spans="2:16" ht="9.75" customHeight="1">
      <c r="B98" s="107">
        <v>96</v>
      </c>
      <c r="C98" s="51">
        <f t="shared" si="2"/>
        <v>266</v>
      </c>
      <c r="D98" s="11">
        <f t="shared" si="3"/>
        <v>55</v>
      </c>
      <c r="E98" s="54" t="s">
        <v>2</v>
      </c>
      <c r="F98" s="59">
        <v>112</v>
      </c>
      <c r="G98" s="4"/>
      <c r="H98" s="11">
        <v>14.3</v>
      </c>
      <c r="I98" s="111">
        <v>5</v>
      </c>
      <c r="J98" s="361">
        <v>17.25</v>
      </c>
      <c r="K98" s="111">
        <v>5</v>
      </c>
      <c r="L98" s="372">
        <v>118</v>
      </c>
      <c r="M98" s="101">
        <v>5</v>
      </c>
      <c r="P98" s="367"/>
    </row>
    <row r="99" spans="2:16" ht="9.75" customHeight="1">
      <c r="B99" s="107">
        <v>97</v>
      </c>
      <c r="C99" s="51">
        <f t="shared" si="2"/>
        <v>267</v>
      </c>
      <c r="D99" s="11">
        <f t="shared" si="3"/>
        <v>55.5</v>
      </c>
      <c r="E99" s="20">
        <v>34</v>
      </c>
      <c r="F99" s="59">
        <v>114</v>
      </c>
      <c r="G99" s="4"/>
      <c r="H99" s="11">
        <v>14.6</v>
      </c>
      <c r="I99" s="111">
        <v>4</v>
      </c>
      <c r="J99" s="361">
        <v>18</v>
      </c>
      <c r="K99" s="111">
        <v>4</v>
      </c>
      <c r="L99" s="372">
        <v>123</v>
      </c>
      <c r="M99" s="101">
        <v>4</v>
      </c>
      <c r="P99" s="367"/>
    </row>
    <row r="100" spans="2:16" ht="9.75" customHeight="1">
      <c r="B100" s="107">
        <v>98</v>
      </c>
      <c r="C100" s="51">
        <f t="shared" si="2"/>
        <v>268</v>
      </c>
      <c r="D100" s="11">
        <f t="shared" si="3"/>
        <v>56</v>
      </c>
      <c r="E100" s="54" t="s">
        <v>2</v>
      </c>
      <c r="F100" s="59">
        <v>116</v>
      </c>
      <c r="G100" s="4"/>
      <c r="H100" s="11">
        <v>15</v>
      </c>
      <c r="I100" s="111">
        <v>3</v>
      </c>
      <c r="J100" s="361">
        <v>18.4</v>
      </c>
      <c r="K100" s="111">
        <v>3</v>
      </c>
      <c r="L100" s="372">
        <v>128</v>
      </c>
      <c r="M100" s="101">
        <v>3</v>
      </c>
      <c r="P100" s="367"/>
    </row>
    <row r="101" spans="2:16" ht="9.75" customHeight="1">
      <c r="B101" s="107">
        <v>99</v>
      </c>
      <c r="C101" s="51">
        <f t="shared" si="2"/>
        <v>269</v>
      </c>
      <c r="D101" s="11">
        <f t="shared" si="3"/>
        <v>56.5</v>
      </c>
      <c r="E101" s="54" t="s">
        <v>2</v>
      </c>
      <c r="F101" s="59">
        <v>118</v>
      </c>
      <c r="G101" s="4"/>
      <c r="H101" s="11">
        <v>15.5</v>
      </c>
      <c r="I101" s="111">
        <v>2</v>
      </c>
      <c r="J101" s="361">
        <v>19.2</v>
      </c>
      <c r="K101" s="111">
        <v>2</v>
      </c>
      <c r="L101" s="372">
        <v>134</v>
      </c>
      <c r="M101" s="101">
        <v>2</v>
      </c>
      <c r="P101" s="367"/>
    </row>
    <row r="102" spans="2:16" ht="9.75" customHeight="1" thickBot="1">
      <c r="B102" s="108">
        <v>100</v>
      </c>
      <c r="C102" s="51">
        <f t="shared" si="2"/>
        <v>270</v>
      </c>
      <c r="D102" s="11">
        <f t="shared" si="3"/>
        <v>57</v>
      </c>
      <c r="E102" s="21">
        <v>35</v>
      </c>
      <c r="F102" s="63">
        <v>120</v>
      </c>
      <c r="G102" s="4"/>
      <c r="H102" s="31">
        <v>16</v>
      </c>
      <c r="I102" s="112">
        <v>1</v>
      </c>
      <c r="J102" s="361">
        <v>20</v>
      </c>
      <c r="K102" s="112">
        <v>1</v>
      </c>
      <c r="L102" s="373">
        <v>140</v>
      </c>
      <c r="M102" s="102">
        <v>1</v>
      </c>
      <c r="P102" s="367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M102"/>
  <sheetViews>
    <sheetView zoomScale="140" zoomScaleNormal="140" zoomScalePageLayoutView="0" workbookViewId="0" topLeftCell="A1">
      <selection activeCell="O50" sqref="O50"/>
    </sheetView>
  </sheetViews>
  <sheetFormatPr defaultColWidth="9.00390625" defaultRowHeight="12.75"/>
  <cols>
    <col min="1" max="1" width="4.75390625" style="0" customWidth="1"/>
    <col min="2" max="2" width="3.375" style="0" customWidth="1"/>
    <col min="9" max="9" width="3.625" style="0" customWidth="1"/>
    <col min="11" max="11" width="3.625" style="0" customWidth="1"/>
    <col min="13" max="13" width="3.375" style="0" customWidth="1"/>
  </cols>
  <sheetData>
    <row r="1" ht="13.5" thickBot="1"/>
    <row r="2" spans="2:13" ht="17.25" thickBot="1">
      <c r="B2" s="95" t="s">
        <v>0</v>
      </c>
      <c r="C2" s="67" t="s">
        <v>12</v>
      </c>
      <c r="D2" s="68" t="s">
        <v>263</v>
      </c>
      <c r="E2" s="67" t="s">
        <v>5</v>
      </c>
      <c r="F2" s="68" t="s">
        <v>17</v>
      </c>
      <c r="G2" s="67" t="s">
        <v>261</v>
      </c>
      <c r="H2" s="132" t="s">
        <v>6</v>
      </c>
      <c r="I2" s="99" t="s">
        <v>0</v>
      </c>
      <c r="J2" s="80" t="s">
        <v>262</v>
      </c>
      <c r="K2" s="128" t="s">
        <v>0</v>
      </c>
      <c r="L2" s="129" t="s">
        <v>20</v>
      </c>
      <c r="M2" s="128" t="s">
        <v>0</v>
      </c>
    </row>
    <row r="3" spans="2:13" ht="9.75" customHeight="1">
      <c r="B3" s="223">
        <v>1</v>
      </c>
      <c r="C3" s="323">
        <v>100</v>
      </c>
      <c r="D3" s="332">
        <v>20</v>
      </c>
      <c r="E3" s="335">
        <v>-5</v>
      </c>
      <c r="F3" s="339">
        <v>3</v>
      </c>
      <c r="G3" s="322">
        <v>19</v>
      </c>
      <c r="H3" s="344">
        <v>6.7</v>
      </c>
      <c r="I3" s="130">
        <v>100</v>
      </c>
      <c r="J3" s="347">
        <v>8.3</v>
      </c>
      <c r="K3" s="135">
        <v>100</v>
      </c>
      <c r="L3" s="352">
        <v>24</v>
      </c>
      <c r="M3" s="349">
        <v>100</v>
      </c>
    </row>
    <row r="4" spans="2:13" ht="9.75" customHeight="1">
      <c r="B4" s="107">
        <v>2</v>
      </c>
      <c r="C4" s="323">
        <v>110</v>
      </c>
      <c r="D4" s="332">
        <v>22</v>
      </c>
      <c r="E4" s="336">
        <v>-4</v>
      </c>
      <c r="F4" s="339">
        <v>6</v>
      </c>
      <c r="G4" s="319" t="s">
        <v>2</v>
      </c>
      <c r="H4" s="345" t="s">
        <v>2</v>
      </c>
      <c r="I4" s="117">
        <v>99</v>
      </c>
      <c r="J4" s="348">
        <v>8.32</v>
      </c>
      <c r="K4" s="111">
        <v>99</v>
      </c>
      <c r="L4" s="353">
        <v>24.2</v>
      </c>
      <c r="M4" s="350">
        <v>99</v>
      </c>
    </row>
    <row r="5" spans="2:13" ht="9.75" customHeight="1">
      <c r="B5" s="107">
        <v>3</v>
      </c>
      <c r="C5" s="323">
        <v>120</v>
      </c>
      <c r="D5" s="332">
        <v>23</v>
      </c>
      <c r="E5" s="336" t="s">
        <v>2</v>
      </c>
      <c r="F5" s="339">
        <v>9</v>
      </c>
      <c r="G5" s="319" t="s">
        <v>2</v>
      </c>
      <c r="H5" s="345" t="s">
        <v>2</v>
      </c>
      <c r="I5" s="117">
        <v>98</v>
      </c>
      <c r="J5" s="348">
        <v>8.34</v>
      </c>
      <c r="K5" s="111">
        <v>98</v>
      </c>
      <c r="L5" s="353">
        <v>24.4</v>
      </c>
      <c r="M5" s="350">
        <v>98</v>
      </c>
    </row>
    <row r="6" spans="2:13" ht="9.75" customHeight="1">
      <c r="B6" s="107">
        <v>4</v>
      </c>
      <c r="C6" s="323">
        <v>130</v>
      </c>
      <c r="D6" s="332">
        <v>24</v>
      </c>
      <c r="E6" s="336">
        <v>-3</v>
      </c>
      <c r="F6" s="339">
        <v>12</v>
      </c>
      <c r="G6" s="319">
        <v>20</v>
      </c>
      <c r="H6" s="345">
        <v>6.8</v>
      </c>
      <c r="I6" s="117">
        <v>97</v>
      </c>
      <c r="J6" s="348">
        <v>8.36</v>
      </c>
      <c r="K6" s="111">
        <v>97</v>
      </c>
      <c r="L6" s="353">
        <v>24.6</v>
      </c>
      <c r="M6" s="350">
        <v>97</v>
      </c>
    </row>
    <row r="7" spans="2:13" ht="9.75" customHeight="1">
      <c r="B7" s="107">
        <v>5</v>
      </c>
      <c r="C7" s="323">
        <v>140</v>
      </c>
      <c r="D7" s="332">
        <v>24.5</v>
      </c>
      <c r="E7" s="336" t="s">
        <v>2</v>
      </c>
      <c r="F7" s="339">
        <v>15</v>
      </c>
      <c r="G7" s="319" t="s">
        <v>2</v>
      </c>
      <c r="H7" s="345" t="s">
        <v>2</v>
      </c>
      <c r="I7" s="117">
        <v>96</v>
      </c>
      <c r="J7" s="348">
        <v>8.38</v>
      </c>
      <c r="K7" s="111">
        <v>96</v>
      </c>
      <c r="L7" s="353">
        <v>24.8</v>
      </c>
      <c r="M7" s="350">
        <v>96</v>
      </c>
    </row>
    <row r="8" spans="2:13" ht="9.75" customHeight="1">
      <c r="B8" s="107">
        <v>6</v>
      </c>
      <c r="C8" s="323">
        <v>145</v>
      </c>
      <c r="D8" s="332">
        <v>25</v>
      </c>
      <c r="E8" s="336">
        <v>-2</v>
      </c>
      <c r="F8" s="339">
        <v>18</v>
      </c>
      <c r="G8" s="319" t="s">
        <v>2</v>
      </c>
      <c r="H8" s="346" t="s">
        <v>2</v>
      </c>
      <c r="I8" s="117">
        <v>95</v>
      </c>
      <c r="J8" s="348">
        <v>8.4</v>
      </c>
      <c r="K8" s="111">
        <v>95</v>
      </c>
      <c r="L8" s="353">
        <v>25</v>
      </c>
      <c r="M8" s="350">
        <v>95</v>
      </c>
    </row>
    <row r="9" spans="2:13" ht="9.75" customHeight="1">
      <c r="B9" s="107">
        <v>7</v>
      </c>
      <c r="C9" s="323">
        <v>150</v>
      </c>
      <c r="D9" s="332">
        <v>25.5</v>
      </c>
      <c r="E9" s="335" t="s">
        <v>2</v>
      </c>
      <c r="F9" s="339">
        <v>20</v>
      </c>
      <c r="G9" s="319" t="s">
        <v>2</v>
      </c>
      <c r="H9" s="345">
        <v>6.9</v>
      </c>
      <c r="I9" s="117">
        <v>94</v>
      </c>
      <c r="J9" s="348">
        <v>8.42</v>
      </c>
      <c r="K9" s="111">
        <v>94</v>
      </c>
      <c r="L9" s="353">
        <v>25.2</v>
      </c>
      <c r="M9" s="350">
        <v>94</v>
      </c>
    </row>
    <row r="10" spans="2:13" ht="9.75" customHeight="1">
      <c r="B10" s="107">
        <v>8</v>
      </c>
      <c r="C10" s="323">
        <v>155</v>
      </c>
      <c r="D10" s="332">
        <v>26</v>
      </c>
      <c r="E10" s="336">
        <v>-1</v>
      </c>
      <c r="F10" s="339">
        <v>22</v>
      </c>
      <c r="G10" s="319">
        <v>21</v>
      </c>
      <c r="H10" s="345" t="s">
        <v>2</v>
      </c>
      <c r="I10" s="117">
        <v>93</v>
      </c>
      <c r="J10" s="348">
        <v>8.44</v>
      </c>
      <c r="K10" s="111">
        <v>93</v>
      </c>
      <c r="L10" s="353">
        <v>25.4</v>
      </c>
      <c r="M10" s="350">
        <v>93</v>
      </c>
    </row>
    <row r="11" spans="2:13" ht="9.75" customHeight="1">
      <c r="B11" s="107">
        <v>9</v>
      </c>
      <c r="C11" s="324">
        <v>160</v>
      </c>
      <c r="D11" s="332">
        <v>26.5</v>
      </c>
      <c r="E11" s="336" t="s">
        <v>2</v>
      </c>
      <c r="F11" s="339">
        <v>24</v>
      </c>
      <c r="G11" s="319" t="s">
        <v>2</v>
      </c>
      <c r="H11" s="345" t="s">
        <v>2</v>
      </c>
      <c r="I11" s="117">
        <v>92</v>
      </c>
      <c r="J11" s="348">
        <v>8.46</v>
      </c>
      <c r="K11" s="111">
        <v>92</v>
      </c>
      <c r="L11" s="353">
        <v>25.6</v>
      </c>
      <c r="M11" s="350">
        <v>92</v>
      </c>
    </row>
    <row r="12" spans="2:13" ht="9.75" customHeight="1">
      <c r="B12" s="107">
        <v>10</v>
      </c>
      <c r="C12" s="325">
        <v>165</v>
      </c>
      <c r="D12" s="333">
        <v>27</v>
      </c>
      <c r="E12" s="335">
        <v>0</v>
      </c>
      <c r="F12" s="340">
        <v>26</v>
      </c>
      <c r="G12" s="319" t="s">
        <v>2</v>
      </c>
      <c r="H12" s="345">
        <v>7</v>
      </c>
      <c r="I12" s="117">
        <v>91</v>
      </c>
      <c r="J12" s="348">
        <v>8.48</v>
      </c>
      <c r="K12" s="111">
        <v>91</v>
      </c>
      <c r="L12" s="353">
        <v>25.8</v>
      </c>
      <c r="M12" s="350">
        <v>91</v>
      </c>
    </row>
    <row r="13" spans="2:13" ht="9.75" customHeight="1">
      <c r="B13" s="107">
        <v>11</v>
      </c>
      <c r="C13" s="323">
        <v>170</v>
      </c>
      <c r="D13" s="332">
        <v>27.5</v>
      </c>
      <c r="E13" s="336" t="s">
        <v>2</v>
      </c>
      <c r="F13" s="339">
        <v>28</v>
      </c>
      <c r="G13" s="319" t="s">
        <v>2</v>
      </c>
      <c r="H13" s="345" t="s">
        <v>2</v>
      </c>
      <c r="I13" s="117">
        <v>90</v>
      </c>
      <c r="J13" s="347">
        <v>8.5</v>
      </c>
      <c r="K13" s="111">
        <v>90</v>
      </c>
      <c r="L13" s="354">
        <v>26</v>
      </c>
      <c r="M13" s="350">
        <v>90</v>
      </c>
    </row>
    <row r="14" spans="2:13" ht="9.75" customHeight="1">
      <c r="B14" s="107">
        <v>12</v>
      </c>
      <c r="C14" s="326">
        <v>175</v>
      </c>
      <c r="D14" s="332">
        <v>28</v>
      </c>
      <c r="E14" s="336" t="s">
        <v>2</v>
      </c>
      <c r="F14" s="339">
        <v>30</v>
      </c>
      <c r="G14" s="319">
        <v>22</v>
      </c>
      <c r="H14" s="345" t="s">
        <v>2</v>
      </c>
      <c r="I14" s="117">
        <v>89</v>
      </c>
      <c r="J14" s="348">
        <v>8.52</v>
      </c>
      <c r="K14" s="111">
        <v>89</v>
      </c>
      <c r="L14" s="353">
        <v>26.2</v>
      </c>
      <c r="M14" s="350">
        <v>89</v>
      </c>
    </row>
    <row r="15" spans="2:13" ht="9.75" customHeight="1">
      <c r="B15" s="107">
        <v>13</v>
      </c>
      <c r="C15" s="323">
        <v>180</v>
      </c>
      <c r="D15" s="332">
        <v>28.5</v>
      </c>
      <c r="E15" s="335">
        <v>1</v>
      </c>
      <c r="F15" s="339">
        <v>32</v>
      </c>
      <c r="G15" s="319" t="s">
        <v>2</v>
      </c>
      <c r="H15" s="345">
        <v>7.1</v>
      </c>
      <c r="I15" s="117">
        <v>88</v>
      </c>
      <c r="J15" s="348">
        <v>8.54</v>
      </c>
      <c r="K15" s="111">
        <v>88</v>
      </c>
      <c r="L15" s="353">
        <v>26.4</v>
      </c>
      <c r="M15" s="350">
        <v>88</v>
      </c>
    </row>
    <row r="16" spans="2:13" ht="9.75" customHeight="1">
      <c r="B16" s="107">
        <v>14</v>
      </c>
      <c r="C16" s="323">
        <v>185</v>
      </c>
      <c r="D16" s="332">
        <v>29</v>
      </c>
      <c r="E16" s="336" t="s">
        <v>2</v>
      </c>
      <c r="F16" s="339">
        <v>34</v>
      </c>
      <c r="G16" s="319" t="s">
        <v>2</v>
      </c>
      <c r="H16" s="345" t="s">
        <v>2</v>
      </c>
      <c r="I16" s="117">
        <v>87</v>
      </c>
      <c r="J16" s="348">
        <v>8.56</v>
      </c>
      <c r="K16" s="111">
        <v>87</v>
      </c>
      <c r="L16" s="353">
        <v>26.6</v>
      </c>
      <c r="M16" s="350">
        <v>87</v>
      </c>
    </row>
    <row r="17" spans="2:13" ht="9.75" customHeight="1">
      <c r="B17" s="107">
        <v>15</v>
      </c>
      <c r="C17" s="323">
        <v>190</v>
      </c>
      <c r="D17" s="332">
        <v>29.5</v>
      </c>
      <c r="E17" s="336" t="s">
        <v>2</v>
      </c>
      <c r="F17" s="339">
        <v>35</v>
      </c>
      <c r="G17" s="319" t="s">
        <v>2</v>
      </c>
      <c r="H17" s="345" t="s">
        <v>2</v>
      </c>
      <c r="I17" s="117">
        <v>86</v>
      </c>
      <c r="J17" s="348">
        <v>8.58</v>
      </c>
      <c r="K17" s="111">
        <v>86</v>
      </c>
      <c r="L17" s="353">
        <v>26.8</v>
      </c>
      <c r="M17" s="350">
        <v>86</v>
      </c>
    </row>
    <row r="18" spans="2:13" ht="9.75" customHeight="1">
      <c r="B18" s="107">
        <v>16</v>
      </c>
      <c r="C18" s="323">
        <v>192</v>
      </c>
      <c r="D18" s="332">
        <v>30</v>
      </c>
      <c r="E18" s="335">
        <v>2</v>
      </c>
      <c r="F18" s="339">
        <v>36</v>
      </c>
      <c r="G18" s="319">
        <v>23</v>
      </c>
      <c r="H18" s="345">
        <v>7.2</v>
      </c>
      <c r="I18" s="117">
        <v>85</v>
      </c>
      <c r="J18" s="348">
        <v>9</v>
      </c>
      <c r="K18" s="111">
        <v>85</v>
      </c>
      <c r="L18" s="353">
        <v>27</v>
      </c>
      <c r="M18" s="350">
        <v>85</v>
      </c>
    </row>
    <row r="19" spans="2:13" ht="9.75" customHeight="1">
      <c r="B19" s="107">
        <v>17</v>
      </c>
      <c r="C19" s="323">
        <v>194</v>
      </c>
      <c r="D19" s="332">
        <v>30.5</v>
      </c>
      <c r="E19" s="336" t="s">
        <v>2</v>
      </c>
      <c r="F19" s="339">
        <v>37</v>
      </c>
      <c r="G19" s="319" t="s">
        <v>2</v>
      </c>
      <c r="H19" s="345" t="s">
        <v>2</v>
      </c>
      <c r="I19" s="117">
        <v>84</v>
      </c>
      <c r="J19" s="348">
        <v>9.02</v>
      </c>
      <c r="K19" s="111">
        <v>84</v>
      </c>
      <c r="L19" s="353">
        <v>27.2</v>
      </c>
      <c r="M19" s="350">
        <v>84</v>
      </c>
    </row>
    <row r="20" spans="2:13" ht="9.75" customHeight="1">
      <c r="B20" s="107">
        <v>18</v>
      </c>
      <c r="C20" s="323">
        <v>196</v>
      </c>
      <c r="D20" s="332">
        <v>31</v>
      </c>
      <c r="E20" s="336" t="s">
        <v>2</v>
      </c>
      <c r="F20" s="339">
        <v>38</v>
      </c>
      <c r="G20" s="319" t="s">
        <v>2</v>
      </c>
      <c r="H20" s="345" t="s">
        <v>2</v>
      </c>
      <c r="I20" s="117">
        <v>83</v>
      </c>
      <c r="J20" s="348">
        <v>9.04</v>
      </c>
      <c r="K20" s="111">
        <v>83</v>
      </c>
      <c r="L20" s="353">
        <v>27.4</v>
      </c>
      <c r="M20" s="350">
        <v>83</v>
      </c>
    </row>
    <row r="21" spans="2:13" ht="9.75" customHeight="1">
      <c r="B21" s="107">
        <v>19</v>
      </c>
      <c r="C21" s="323">
        <v>198</v>
      </c>
      <c r="D21" s="332">
        <v>31.5</v>
      </c>
      <c r="E21" s="335">
        <v>3</v>
      </c>
      <c r="F21" s="339">
        <v>39</v>
      </c>
      <c r="G21" s="319" t="s">
        <v>2</v>
      </c>
      <c r="H21" s="345">
        <v>7.3</v>
      </c>
      <c r="I21" s="117">
        <v>82</v>
      </c>
      <c r="J21" s="348">
        <v>9.06</v>
      </c>
      <c r="K21" s="111">
        <v>82</v>
      </c>
      <c r="L21" s="353">
        <v>27.6</v>
      </c>
      <c r="M21" s="350">
        <v>82</v>
      </c>
    </row>
    <row r="22" spans="2:13" ht="9.75" customHeight="1">
      <c r="B22" s="107">
        <v>20</v>
      </c>
      <c r="C22" s="325">
        <v>200</v>
      </c>
      <c r="D22" s="333">
        <v>32</v>
      </c>
      <c r="E22" s="336" t="s">
        <v>2</v>
      </c>
      <c r="F22" s="340">
        <v>40</v>
      </c>
      <c r="G22" s="320">
        <v>24</v>
      </c>
      <c r="H22" s="345" t="s">
        <v>2</v>
      </c>
      <c r="I22" s="117">
        <v>81</v>
      </c>
      <c r="J22" s="348">
        <v>9.08</v>
      </c>
      <c r="K22" s="111">
        <v>81</v>
      </c>
      <c r="L22" s="353">
        <v>27.8</v>
      </c>
      <c r="M22" s="350">
        <v>81</v>
      </c>
    </row>
    <row r="23" spans="2:13" ht="9.75" customHeight="1">
      <c r="B23" s="107">
        <v>21</v>
      </c>
      <c r="C23" s="323">
        <v>202</v>
      </c>
      <c r="D23" s="332">
        <v>32.5</v>
      </c>
      <c r="E23" s="336" t="s">
        <v>2</v>
      </c>
      <c r="F23" s="339">
        <v>41</v>
      </c>
      <c r="G23" s="319" t="s">
        <v>2</v>
      </c>
      <c r="H23" s="345" t="s">
        <v>2</v>
      </c>
      <c r="I23" s="117">
        <v>80</v>
      </c>
      <c r="J23" s="347">
        <v>9.1</v>
      </c>
      <c r="K23" s="111">
        <v>80</v>
      </c>
      <c r="L23" s="354">
        <v>28</v>
      </c>
      <c r="M23" s="350">
        <v>80</v>
      </c>
    </row>
    <row r="24" spans="2:13" ht="9.75" customHeight="1">
      <c r="B24" s="107">
        <v>22</v>
      </c>
      <c r="C24" s="323">
        <v>204</v>
      </c>
      <c r="D24" s="332">
        <v>33</v>
      </c>
      <c r="E24" s="336">
        <v>4</v>
      </c>
      <c r="F24" s="339">
        <v>42</v>
      </c>
      <c r="G24" s="319" t="s">
        <v>2</v>
      </c>
      <c r="H24" s="345">
        <v>7.4</v>
      </c>
      <c r="I24" s="117">
        <v>79</v>
      </c>
      <c r="J24" s="348">
        <v>9.12</v>
      </c>
      <c r="K24" s="111">
        <v>79</v>
      </c>
      <c r="L24" s="353">
        <v>28.2</v>
      </c>
      <c r="M24" s="350">
        <v>79</v>
      </c>
    </row>
    <row r="25" spans="2:13" ht="9.75" customHeight="1">
      <c r="B25" s="107">
        <v>23</v>
      </c>
      <c r="C25" s="323">
        <v>206</v>
      </c>
      <c r="D25" s="332">
        <v>33.5</v>
      </c>
      <c r="E25" s="336" t="s">
        <v>2</v>
      </c>
      <c r="F25" s="339">
        <v>43</v>
      </c>
      <c r="G25" s="319" t="s">
        <v>2</v>
      </c>
      <c r="H25" s="345" t="s">
        <v>2</v>
      </c>
      <c r="I25" s="117">
        <v>78</v>
      </c>
      <c r="J25" s="348">
        <v>9.14</v>
      </c>
      <c r="K25" s="111">
        <v>78</v>
      </c>
      <c r="L25" s="353">
        <v>28.4</v>
      </c>
      <c r="M25" s="350">
        <v>78</v>
      </c>
    </row>
    <row r="26" spans="2:13" ht="9.75" customHeight="1">
      <c r="B26" s="107">
        <v>24</v>
      </c>
      <c r="C26" s="323">
        <v>208</v>
      </c>
      <c r="D26" s="332">
        <v>34</v>
      </c>
      <c r="E26" s="336" t="s">
        <v>2</v>
      </c>
      <c r="F26" s="339">
        <v>44</v>
      </c>
      <c r="G26" s="319" t="s">
        <v>2</v>
      </c>
      <c r="H26" s="346" t="s">
        <v>2</v>
      </c>
      <c r="I26" s="117">
        <v>77</v>
      </c>
      <c r="J26" s="348">
        <v>9.16</v>
      </c>
      <c r="K26" s="111">
        <v>77</v>
      </c>
      <c r="L26" s="353">
        <v>28.6</v>
      </c>
      <c r="M26" s="350">
        <v>77</v>
      </c>
    </row>
    <row r="27" spans="2:13" ht="9.75" customHeight="1">
      <c r="B27" s="107">
        <v>25</v>
      </c>
      <c r="C27" s="323">
        <v>210</v>
      </c>
      <c r="D27" s="332">
        <v>34.5</v>
      </c>
      <c r="E27" s="335">
        <v>5</v>
      </c>
      <c r="F27" s="339">
        <v>45</v>
      </c>
      <c r="G27" s="319">
        <v>27</v>
      </c>
      <c r="H27" s="345">
        <v>7.5</v>
      </c>
      <c r="I27" s="117">
        <v>76</v>
      </c>
      <c r="J27" s="348">
        <v>9.19</v>
      </c>
      <c r="K27" s="111">
        <v>76</v>
      </c>
      <c r="L27" s="353">
        <v>28.8</v>
      </c>
      <c r="M27" s="350">
        <v>76</v>
      </c>
    </row>
    <row r="28" spans="2:13" ht="9.75" customHeight="1">
      <c r="B28" s="107">
        <v>26</v>
      </c>
      <c r="C28" s="323">
        <v>212</v>
      </c>
      <c r="D28" s="332">
        <v>35</v>
      </c>
      <c r="E28" s="336" t="s">
        <v>2</v>
      </c>
      <c r="F28" s="339">
        <v>46</v>
      </c>
      <c r="G28" s="319" t="s">
        <v>2</v>
      </c>
      <c r="H28" s="345" t="s">
        <v>2</v>
      </c>
      <c r="I28" s="117">
        <v>75</v>
      </c>
      <c r="J28" s="348">
        <v>9.22</v>
      </c>
      <c r="K28" s="111">
        <v>75</v>
      </c>
      <c r="L28" s="353">
        <v>29</v>
      </c>
      <c r="M28" s="350">
        <v>75</v>
      </c>
    </row>
    <row r="29" spans="2:13" ht="9.75" customHeight="1">
      <c r="B29" s="107">
        <v>27</v>
      </c>
      <c r="C29" s="323">
        <v>214</v>
      </c>
      <c r="D29" s="332">
        <v>35.5</v>
      </c>
      <c r="E29" s="336" t="s">
        <v>2</v>
      </c>
      <c r="F29" s="339">
        <v>47</v>
      </c>
      <c r="G29" s="319" t="s">
        <v>2</v>
      </c>
      <c r="H29" s="346" t="s">
        <v>2</v>
      </c>
      <c r="I29" s="117">
        <v>74</v>
      </c>
      <c r="J29" s="348">
        <v>9.25</v>
      </c>
      <c r="K29" s="111">
        <v>74</v>
      </c>
      <c r="L29" s="353">
        <v>29.2</v>
      </c>
      <c r="M29" s="350">
        <v>74</v>
      </c>
    </row>
    <row r="30" spans="2:13" ht="9.75" customHeight="1">
      <c r="B30" s="107">
        <v>28</v>
      </c>
      <c r="C30" s="323">
        <v>216</v>
      </c>
      <c r="D30" s="332">
        <v>36</v>
      </c>
      <c r="E30" s="336">
        <v>6</v>
      </c>
      <c r="F30" s="339">
        <v>48</v>
      </c>
      <c r="G30" s="319">
        <v>28</v>
      </c>
      <c r="H30" s="345">
        <v>7.6</v>
      </c>
      <c r="I30" s="117">
        <v>73</v>
      </c>
      <c r="J30" s="348">
        <v>9.28</v>
      </c>
      <c r="K30" s="111">
        <v>73</v>
      </c>
      <c r="L30" s="353">
        <v>29.4</v>
      </c>
      <c r="M30" s="350">
        <v>73</v>
      </c>
    </row>
    <row r="31" spans="2:13" ht="9.75" customHeight="1">
      <c r="B31" s="107">
        <v>29</v>
      </c>
      <c r="C31" s="323">
        <v>218</v>
      </c>
      <c r="D31" s="332">
        <v>36.5</v>
      </c>
      <c r="E31" s="336" t="s">
        <v>2</v>
      </c>
      <c r="F31" s="339">
        <v>49</v>
      </c>
      <c r="G31" s="319" t="s">
        <v>2</v>
      </c>
      <c r="H31" s="345" t="s">
        <v>2</v>
      </c>
      <c r="I31" s="117">
        <v>72</v>
      </c>
      <c r="J31" s="348">
        <v>9.31</v>
      </c>
      <c r="K31" s="111">
        <v>72</v>
      </c>
      <c r="L31" s="353">
        <v>29.6</v>
      </c>
      <c r="M31" s="350">
        <v>72</v>
      </c>
    </row>
    <row r="32" spans="2:13" ht="9.75" customHeight="1">
      <c r="B32" s="107">
        <v>30</v>
      </c>
      <c r="C32" s="325">
        <v>220</v>
      </c>
      <c r="D32" s="333">
        <v>37</v>
      </c>
      <c r="E32" s="336" t="s">
        <v>2</v>
      </c>
      <c r="F32" s="340">
        <v>50</v>
      </c>
      <c r="G32" s="320" t="s">
        <v>2</v>
      </c>
      <c r="H32" s="345" t="s">
        <v>2</v>
      </c>
      <c r="I32" s="117">
        <v>71</v>
      </c>
      <c r="J32" s="348">
        <v>9.34</v>
      </c>
      <c r="K32" s="111">
        <v>71</v>
      </c>
      <c r="L32" s="353">
        <v>29.8</v>
      </c>
      <c r="M32" s="350">
        <v>71</v>
      </c>
    </row>
    <row r="33" spans="2:13" ht="9.75" customHeight="1">
      <c r="B33" s="107">
        <v>31</v>
      </c>
      <c r="C33" s="323">
        <v>222</v>
      </c>
      <c r="D33" s="332">
        <v>37.5</v>
      </c>
      <c r="E33" s="335">
        <v>7</v>
      </c>
      <c r="F33" s="339">
        <v>51</v>
      </c>
      <c r="G33" s="319" t="s">
        <v>2</v>
      </c>
      <c r="H33" s="344">
        <v>7.7</v>
      </c>
      <c r="I33" s="117">
        <v>70</v>
      </c>
      <c r="J33" s="347">
        <v>9.37</v>
      </c>
      <c r="K33" s="111">
        <v>70</v>
      </c>
      <c r="L33" s="354">
        <v>30</v>
      </c>
      <c r="M33" s="350">
        <v>70</v>
      </c>
    </row>
    <row r="34" spans="2:13" ht="9.75" customHeight="1">
      <c r="B34" s="107">
        <v>32</v>
      </c>
      <c r="C34" s="323">
        <v>224</v>
      </c>
      <c r="D34" s="332">
        <v>38</v>
      </c>
      <c r="E34" s="336" t="s">
        <v>2</v>
      </c>
      <c r="F34" s="339">
        <v>52</v>
      </c>
      <c r="G34" s="319">
        <v>29</v>
      </c>
      <c r="H34" s="345" t="s">
        <v>2</v>
      </c>
      <c r="I34" s="117">
        <v>69</v>
      </c>
      <c r="J34" s="348">
        <v>9.4</v>
      </c>
      <c r="K34" s="111">
        <v>69</v>
      </c>
      <c r="L34" s="353">
        <v>30.2</v>
      </c>
      <c r="M34" s="350">
        <v>69</v>
      </c>
    </row>
    <row r="35" spans="2:13" ht="9.75" customHeight="1">
      <c r="B35" s="107">
        <v>33</v>
      </c>
      <c r="C35" s="323">
        <v>226</v>
      </c>
      <c r="D35" s="332">
        <v>38.5</v>
      </c>
      <c r="E35" s="336" t="s">
        <v>2</v>
      </c>
      <c r="F35" s="339">
        <v>53</v>
      </c>
      <c r="G35" s="319" t="s">
        <v>2</v>
      </c>
      <c r="H35" s="345" t="s">
        <v>2</v>
      </c>
      <c r="I35" s="117">
        <v>68</v>
      </c>
      <c r="J35" s="348">
        <v>9.43</v>
      </c>
      <c r="K35" s="111">
        <v>68</v>
      </c>
      <c r="L35" s="353">
        <v>30.4</v>
      </c>
      <c r="M35" s="350">
        <v>68</v>
      </c>
    </row>
    <row r="36" spans="2:13" ht="9.75" customHeight="1">
      <c r="B36" s="107">
        <v>34</v>
      </c>
      <c r="C36" s="323">
        <v>228</v>
      </c>
      <c r="D36" s="332">
        <v>39</v>
      </c>
      <c r="E36" s="336">
        <v>8</v>
      </c>
      <c r="F36" s="339">
        <v>54</v>
      </c>
      <c r="G36" s="319" t="s">
        <v>2</v>
      </c>
      <c r="H36" s="345">
        <v>7.8</v>
      </c>
      <c r="I36" s="117">
        <v>67</v>
      </c>
      <c r="J36" s="348">
        <v>9.46</v>
      </c>
      <c r="K36" s="111">
        <v>67</v>
      </c>
      <c r="L36" s="353">
        <v>30.6</v>
      </c>
      <c r="M36" s="350">
        <v>67</v>
      </c>
    </row>
    <row r="37" spans="2:13" ht="9.75" customHeight="1">
      <c r="B37" s="107">
        <v>35</v>
      </c>
      <c r="C37" s="323">
        <v>230</v>
      </c>
      <c r="D37" s="332">
        <v>39.5</v>
      </c>
      <c r="E37" s="336" t="s">
        <v>2</v>
      </c>
      <c r="F37" s="339">
        <v>55</v>
      </c>
      <c r="G37" s="319" t="s">
        <v>2</v>
      </c>
      <c r="H37" s="346" t="s">
        <v>2</v>
      </c>
      <c r="I37" s="117">
        <v>66</v>
      </c>
      <c r="J37" s="348">
        <v>9.49</v>
      </c>
      <c r="K37" s="111">
        <v>66</v>
      </c>
      <c r="L37" s="353">
        <v>30.8</v>
      </c>
      <c r="M37" s="350">
        <v>66</v>
      </c>
    </row>
    <row r="38" spans="2:13" ht="9.75" customHeight="1">
      <c r="B38" s="107">
        <v>36</v>
      </c>
      <c r="C38" s="323">
        <v>232</v>
      </c>
      <c r="D38" s="332">
        <v>40</v>
      </c>
      <c r="E38" s="336" t="s">
        <v>2</v>
      </c>
      <c r="F38" s="339">
        <v>56</v>
      </c>
      <c r="G38" s="319">
        <v>30</v>
      </c>
      <c r="H38" s="345" t="s">
        <v>2</v>
      </c>
      <c r="I38" s="117">
        <v>65</v>
      </c>
      <c r="J38" s="348">
        <v>9.52</v>
      </c>
      <c r="K38" s="111">
        <v>65</v>
      </c>
      <c r="L38" s="353">
        <v>31</v>
      </c>
      <c r="M38" s="350">
        <v>65</v>
      </c>
    </row>
    <row r="39" spans="2:13" ht="9.75" customHeight="1">
      <c r="B39" s="107">
        <v>37</v>
      </c>
      <c r="C39" s="323">
        <v>234</v>
      </c>
      <c r="D39" s="332">
        <v>40.5</v>
      </c>
      <c r="E39" s="335">
        <v>9</v>
      </c>
      <c r="F39" s="339">
        <v>57</v>
      </c>
      <c r="G39" s="141" t="s">
        <v>2</v>
      </c>
      <c r="H39" s="345">
        <v>7.9</v>
      </c>
      <c r="I39" s="117">
        <v>64</v>
      </c>
      <c r="J39" s="348">
        <v>9.55</v>
      </c>
      <c r="K39" s="111">
        <v>64</v>
      </c>
      <c r="L39" s="353">
        <v>31.2</v>
      </c>
      <c r="M39" s="350">
        <v>64</v>
      </c>
    </row>
    <row r="40" spans="2:13" ht="9.75" customHeight="1">
      <c r="B40" s="107">
        <v>38</v>
      </c>
      <c r="C40" s="323">
        <v>236</v>
      </c>
      <c r="D40" s="332">
        <v>41</v>
      </c>
      <c r="E40" s="336" t="s">
        <v>2</v>
      </c>
      <c r="F40" s="339">
        <v>58</v>
      </c>
      <c r="G40" s="319" t="s">
        <v>2</v>
      </c>
      <c r="H40" s="345" t="s">
        <v>2</v>
      </c>
      <c r="I40" s="117">
        <v>63</v>
      </c>
      <c r="J40" s="348">
        <v>9.58</v>
      </c>
      <c r="K40" s="111">
        <v>63</v>
      </c>
      <c r="L40" s="353">
        <v>31.4</v>
      </c>
      <c r="M40" s="350">
        <v>63</v>
      </c>
    </row>
    <row r="41" spans="2:13" ht="9.75" customHeight="1">
      <c r="B41" s="107">
        <v>39</v>
      </c>
      <c r="C41" s="323">
        <v>238</v>
      </c>
      <c r="D41" s="332">
        <v>41.5</v>
      </c>
      <c r="E41" s="336" t="s">
        <v>2</v>
      </c>
      <c r="F41" s="339">
        <v>59</v>
      </c>
      <c r="G41" s="319" t="s">
        <v>2</v>
      </c>
      <c r="H41" s="346" t="s">
        <v>2</v>
      </c>
      <c r="I41" s="117">
        <v>62</v>
      </c>
      <c r="J41" s="348">
        <v>10.01</v>
      </c>
      <c r="K41" s="111">
        <v>62</v>
      </c>
      <c r="L41" s="353">
        <v>31.6</v>
      </c>
      <c r="M41" s="350">
        <v>62</v>
      </c>
    </row>
    <row r="42" spans="2:13" ht="9.75" customHeight="1">
      <c r="B42" s="107">
        <v>40</v>
      </c>
      <c r="C42" s="325">
        <v>240</v>
      </c>
      <c r="D42" s="333">
        <v>42</v>
      </c>
      <c r="E42" s="336">
        <v>10</v>
      </c>
      <c r="F42" s="340">
        <v>60</v>
      </c>
      <c r="G42" s="320">
        <v>31</v>
      </c>
      <c r="H42" s="345">
        <v>8</v>
      </c>
      <c r="I42" s="117">
        <v>61</v>
      </c>
      <c r="J42" s="348">
        <v>10.04</v>
      </c>
      <c r="K42" s="111">
        <v>61</v>
      </c>
      <c r="L42" s="353">
        <v>31.8</v>
      </c>
      <c r="M42" s="350">
        <v>61</v>
      </c>
    </row>
    <row r="43" spans="2:13" ht="9.75" customHeight="1">
      <c r="B43" s="107">
        <v>41</v>
      </c>
      <c r="C43" s="323">
        <v>242</v>
      </c>
      <c r="D43" s="332">
        <v>42.5</v>
      </c>
      <c r="E43" s="336" t="s">
        <v>2</v>
      </c>
      <c r="F43" s="341" t="s">
        <v>2</v>
      </c>
      <c r="G43" s="319">
        <v>32</v>
      </c>
      <c r="H43" s="345" t="s">
        <v>2</v>
      </c>
      <c r="I43" s="117">
        <v>60</v>
      </c>
      <c r="J43" s="347">
        <v>10.07</v>
      </c>
      <c r="K43" s="111">
        <v>60</v>
      </c>
      <c r="L43" s="354">
        <v>32</v>
      </c>
      <c r="M43" s="350">
        <v>60</v>
      </c>
    </row>
    <row r="44" spans="2:13" ht="9.75" customHeight="1">
      <c r="B44" s="107">
        <v>42</v>
      </c>
      <c r="C44" s="323">
        <v>244</v>
      </c>
      <c r="D44" s="332">
        <v>43</v>
      </c>
      <c r="E44" s="336" t="s">
        <v>2</v>
      </c>
      <c r="F44" s="339">
        <v>61</v>
      </c>
      <c r="G44" s="319">
        <v>33</v>
      </c>
      <c r="H44" s="345" t="s">
        <v>2</v>
      </c>
      <c r="I44" s="117">
        <v>59</v>
      </c>
      <c r="J44" s="348">
        <v>10.1</v>
      </c>
      <c r="K44" s="111">
        <v>59</v>
      </c>
      <c r="L44" s="353">
        <v>32.2</v>
      </c>
      <c r="M44" s="350">
        <v>59</v>
      </c>
    </row>
    <row r="45" spans="2:13" ht="9.75" customHeight="1">
      <c r="B45" s="107">
        <v>43</v>
      </c>
      <c r="C45" s="323">
        <v>246</v>
      </c>
      <c r="D45" s="332">
        <v>43.5</v>
      </c>
      <c r="E45" s="336">
        <v>11</v>
      </c>
      <c r="F45" s="341" t="s">
        <v>2</v>
      </c>
      <c r="G45" s="319" t="s">
        <v>2</v>
      </c>
      <c r="H45" s="345">
        <v>8.1</v>
      </c>
      <c r="I45" s="117">
        <v>58</v>
      </c>
      <c r="J45" s="348">
        <v>10.13</v>
      </c>
      <c r="K45" s="111">
        <v>58</v>
      </c>
      <c r="L45" s="353">
        <v>32.4</v>
      </c>
      <c r="M45" s="350">
        <v>58</v>
      </c>
    </row>
    <row r="46" spans="2:13" ht="9.75" customHeight="1">
      <c r="B46" s="107">
        <v>44</v>
      </c>
      <c r="C46" s="323">
        <v>248</v>
      </c>
      <c r="D46" s="332">
        <v>44</v>
      </c>
      <c r="E46" s="336" t="s">
        <v>2</v>
      </c>
      <c r="F46" s="339">
        <v>62</v>
      </c>
      <c r="G46" s="319">
        <v>34</v>
      </c>
      <c r="H46" s="345" t="s">
        <v>2</v>
      </c>
      <c r="I46" s="117">
        <v>57</v>
      </c>
      <c r="J46" s="348">
        <v>10.16</v>
      </c>
      <c r="K46" s="111">
        <v>57</v>
      </c>
      <c r="L46" s="353">
        <v>32.6</v>
      </c>
      <c r="M46" s="350">
        <v>57</v>
      </c>
    </row>
    <row r="47" spans="2:13" ht="9.75" customHeight="1">
      <c r="B47" s="107">
        <v>45</v>
      </c>
      <c r="C47" s="323">
        <v>250</v>
      </c>
      <c r="D47" s="332">
        <v>44.5</v>
      </c>
      <c r="E47" s="336" t="s">
        <v>2</v>
      </c>
      <c r="F47" s="341" t="s">
        <v>2</v>
      </c>
      <c r="G47" s="319" t="s">
        <v>2</v>
      </c>
      <c r="H47" s="345" t="s">
        <v>2</v>
      </c>
      <c r="I47" s="117">
        <v>56</v>
      </c>
      <c r="J47" s="348">
        <v>10.19</v>
      </c>
      <c r="K47" s="111">
        <v>56</v>
      </c>
      <c r="L47" s="353">
        <v>32.8</v>
      </c>
      <c r="M47" s="350">
        <v>56</v>
      </c>
    </row>
    <row r="48" spans="2:13" ht="9.75" customHeight="1">
      <c r="B48" s="107">
        <v>46</v>
      </c>
      <c r="C48" s="323">
        <v>252</v>
      </c>
      <c r="D48" s="332">
        <v>45</v>
      </c>
      <c r="E48" s="336">
        <v>12</v>
      </c>
      <c r="F48" s="339">
        <v>63</v>
      </c>
      <c r="G48" s="319">
        <v>35</v>
      </c>
      <c r="H48" s="345">
        <v>8.2</v>
      </c>
      <c r="I48" s="117">
        <v>55</v>
      </c>
      <c r="J48" s="348">
        <v>10.22</v>
      </c>
      <c r="K48" s="111">
        <v>55</v>
      </c>
      <c r="L48" s="353">
        <v>33</v>
      </c>
      <c r="M48" s="350">
        <v>55</v>
      </c>
    </row>
    <row r="49" spans="2:13" ht="9.75" customHeight="1">
      <c r="B49" s="107">
        <v>47</v>
      </c>
      <c r="C49" s="323">
        <v>254</v>
      </c>
      <c r="D49" s="332">
        <v>45.5</v>
      </c>
      <c r="E49" s="336" t="s">
        <v>2</v>
      </c>
      <c r="F49" s="341" t="s">
        <v>2</v>
      </c>
      <c r="G49" s="319" t="s">
        <v>2</v>
      </c>
      <c r="H49" s="345" t="s">
        <v>2</v>
      </c>
      <c r="I49" s="117">
        <v>54</v>
      </c>
      <c r="J49" s="348">
        <v>10.25</v>
      </c>
      <c r="K49" s="111">
        <v>54</v>
      </c>
      <c r="L49" s="353">
        <v>33.3</v>
      </c>
      <c r="M49" s="350">
        <v>54</v>
      </c>
    </row>
    <row r="50" spans="2:13" ht="9.75" customHeight="1">
      <c r="B50" s="107">
        <v>48</v>
      </c>
      <c r="C50" s="323">
        <v>256</v>
      </c>
      <c r="D50" s="332">
        <v>46</v>
      </c>
      <c r="E50" s="336" t="s">
        <v>2</v>
      </c>
      <c r="F50" s="339">
        <v>64</v>
      </c>
      <c r="G50" s="319">
        <v>36</v>
      </c>
      <c r="H50" s="345" t="s">
        <v>2</v>
      </c>
      <c r="I50" s="117">
        <v>53</v>
      </c>
      <c r="J50" s="348">
        <v>10.28</v>
      </c>
      <c r="K50" s="111">
        <v>53</v>
      </c>
      <c r="L50" s="353">
        <v>33.6</v>
      </c>
      <c r="M50" s="350">
        <v>53</v>
      </c>
    </row>
    <row r="51" spans="2:13" ht="9.75" customHeight="1">
      <c r="B51" s="107">
        <v>49</v>
      </c>
      <c r="C51" s="323">
        <v>258</v>
      </c>
      <c r="D51" s="332">
        <v>46.5</v>
      </c>
      <c r="E51" s="335">
        <v>13</v>
      </c>
      <c r="F51" s="341" t="s">
        <v>2</v>
      </c>
      <c r="G51" s="319" t="s">
        <v>2</v>
      </c>
      <c r="H51" s="345">
        <v>8.3</v>
      </c>
      <c r="I51" s="117">
        <v>52</v>
      </c>
      <c r="J51" s="348">
        <v>10.31</v>
      </c>
      <c r="K51" s="111">
        <v>52</v>
      </c>
      <c r="L51" s="353">
        <v>34</v>
      </c>
      <c r="M51" s="350">
        <v>52</v>
      </c>
    </row>
    <row r="52" spans="2:13" ht="9.75" customHeight="1" thickBot="1">
      <c r="B52" s="107">
        <v>50</v>
      </c>
      <c r="C52" s="327">
        <v>260</v>
      </c>
      <c r="D52" s="333">
        <v>47</v>
      </c>
      <c r="E52" s="336" t="s">
        <v>2</v>
      </c>
      <c r="F52" s="342">
        <v>65</v>
      </c>
      <c r="G52" s="319">
        <v>37</v>
      </c>
      <c r="H52" s="345" t="s">
        <v>2</v>
      </c>
      <c r="I52" s="117">
        <v>51</v>
      </c>
      <c r="J52" s="348">
        <v>10.34</v>
      </c>
      <c r="K52" s="111">
        <v>51</v>
      </c>
      <c r="L52" s="353">
        <v>34.5</v>
      </c>
      <c r="M52" s="350">
        <v>51</v>
      </c>
    </row>
    <row r="53" spans="2:13" ht="9.75" customHeight="1">
      <c r="B53" s="107">
        <v>51</v>
      </c>
      <c r="C53" s="328">
        <v>262</v>
      </c>
      <c r="D53" s="332">
        <v>47.5</v>
      </c>
      <c r="E53" s="336" t="s">
        <v>2</v>
      </c>
      <c r="F53" s="341" t="s">
        <v>2</v>
      </c>
      <c r="G53" s="321" t="s">
        <v>2</v>
      </c>
      <c r="H53" s="345">
        <v>8.4</v>
      </c>
      <c r="I53" s="117">
        <v>50</v>
      </c>
      <c r="J53" s="348">
        <v>10.37</v>
      </c>
      <c r="K53" s="111">
        <v>50</v>
      </c>
      <c r="L53" s="354">
        <v>35</v>
      </c>
      <c r="M53" s="350">
        <v>50</v>
      </c>
    </row>
    <row r="54" spans="2:13" ht="9.75" customHeight="1">
      <c r="B54" s="107">
        <v>52</v>
      </c>
      <c r="C54" s="329">
        <v>264</v>
      </c>
      <c r="D54" s="332">
        <v>48</v>
      </c>
      <c r="E54" s="337">
        <v>14</v>
      </c>
      <c r="F54" s="339">
        <v>66</v>
      </c>
      <c r="G54" s="321">
        <v>38</v>
      </c>
      <c r="H54" s="345" t="s">
        <v>2</v>
      </c>
      <c r="I54" s="117">
        <v>49</v>
      </c>
      <c r="J54" s="348">
        <v>10.4</v>
      </c>
      <c r="K54" s="111">
        <v>49</v>
      </c>
      <c r="L54" s="353">
        <v>35.5</v>
      </c>
      <c r="M54" s="350">
        <v>49</v>
      </c>
    </row>
    <row r="55" spans="2:13" ht="9.75" customHeight="1">
      <c r="B55" s="107">
        <v>53</v>
      </c>
      <c r="C55" s="329">
        <v>266</v>
      </c>
      <c r="D55" s="332">
        <v>48.5</v>
      </c>
      <c r="E55" s="336" t="s">
        <v>2</v>
      </c>
      <c r="F55" s="341" t="s">
        <v>2</v>
      </c>
      <c r="G55" s="321" t="s">
        <v>2</v>
      </c>
      <c r="H55" s="345">
        <v>8.5</v>
      </c>
      <c r="I55" s="117">
        <v>48</v>
      </c>
      <c r="J55" s="348">
        <v>10.44</v>
      </c>
      <c r="K55" s="111">
        <v>48</v>
      </c>
      <c r="L55" s="353">
        <v>36</v>
      </c>
      <c r="M55" s="350">
        <v>48</v>
      </c>
    </row>
    <row r="56" spans="2:13" ht="9.75" customHeight="1">
      <c r="B56" s="107">
        <v>54</v>
      </c>
      <c r="C56" s="329">
        <v>268</v>
      </c>
      <c r="D56" s="332">
        <v>49</v>
      </c>
      <c r="E56" s="336" t="s">
        <v>2</v>
      </c>
      <c r="F56" s="339">
        <v>67</v>
      </c>
      <c r="G56" s="321">
        <v>39</v>
      </c>
      <c r="H56" s="345" t="s">
        <v>2</v>
      </c>
      <c r="I56" s="117">
        <v>47</v>
      </c>
      <c r="J56" s="348">
        <v>10.48</v>
      </c>
      <c r="K56" s="111">
        <v>47</v>
      </c>
      <c r="L56" s="353">
        <v>36.5</v>
      </c>
      <c r="M56" s="350">
        <v>47</v>
      </c>
    </row>
    <row r="57" spans="2:13" ht="9.75" customHeight="1">
      <c r="B57" s="107">
        <v>55</v>
      </c>
      <c r="C57" s="329">
        <v>270</v>
      </c>
      <c r="D57" s="332">
        <v>49.5</v>
      </c>
      <c r="E57" s="336">
        <v>15</v>
      </c>
      <c r="F57" s="341" t="s">
        <v>2</v>
      </c>
      <c r="G57" s="321" t="s">
        <v>2</v>
      </c>
      <c r="H57" s="345">
        <v>8.6</v>
      </c>
      <c r="I57" s="117">
        <v>46</v>
      </c>
      <c r="J57" s="348">
        <v>10.52</v>
      </c>
      <c r="K57" s="111">
        <v>46</v>
      </c>
      <c r="L57" s="353">
        <v>37</v>
      </c>
      <c r="M57" s="350">
        <v>46</v>
      </c>
    </row>
    <row r="58" spans="2:13" ht="9.75" customHeight="1">
      <c r="B58" s="107">
        <v>56</v>
      </c>
      <c r="C58" s="330">
        <v>272</v>
      </c>
      <c r="D58" s="332">
        <v>50</v>
      </c>
      <c r="E58" s="336" t="s">
        <v>2</v>
      </c>
      <c r="F58" s="339">
        <v>68</v>
      </c>
      <c r="G58" s="321">
        <v>40</v>
      </c>
      <c r="H58" s="345" t="s">
        <v>2</v>
      </c>
      <c r="I58" s="117">
        <v>45</v>
      </c>
      <c r="J58" s="348">
        <v>10.56</v>
      </c>
      <c r="K58" s="111">
        <v>45</v>
      </c>
      <c r="L58" s="353">
        <v>37.5</v>
      </c>
      <c r="M58" s="350">
        <v>45</v>
      </c>
    </row>
    <row r="59" spans="2:13" ht="9.75" customHeight="1">
      <c r="B59" s="107">
        <v>57</v>
      </c>
      <c r="C59" s="329">
        <v>274</v>
      </c>
      <c r="D59" s="332">
        <v>50.5</v>
      </c>
      <c r="E59" s="336" t="s">
        <v>2</v>
      </c>
      <c r="F59" s="341" t="s">
        <v>2</v>
      </c>
      <c r="G59" s="321" t="s">
        <v>2</v>
      </c>
      <c r="H59" s="345">
        <v>8.7</v>
      </c>
      <c r="I59" s="117">
        <v>44</v>
      </c>
      <c r="J59" s="348">
        <v>11</v>
      </c>
      <c r="K59" s="111">
        <v>44</v>
      </c>
      <c r="L59" s="353">
        <v>38</v>
      </c>
      <c r="M59" s="350">
        <v>44</v>
      </c>
    </row>
    <row r="60" spans="2:13" ht="9.75" customHeight="1">
      <c r="B60" s="107">
        <v>58</v>
      </c>
      <c r="C60" s="329">
        <v>276</v>
      </c>
      <c r="D60" s="332">
        <v>51</v>
      </c>
      <c r="E60" s="336">
        <v>16</v>
      </c>
      <c r="F60" s="339">
        <v>69</v>
      </c>
      <c r="G60" s="321">
        <v>41</v>
      </c>
      <c r="H60" s="345" t="s">
        <v>2</v>
      </c>
      <c r="I60" s="117">
        <v>43</v>
      </c>
      <c r="J60" s="348">
        <v>11.04</v>
      </c>
      <c r="K60" s="111">
        <v>43</v>
      </c>
      <c r="L60" s="353">
        <v>38.5</v>
      </c>
      <c r="M60" s="350">
        <v>43</v>
      </c>
    </row>
    <row r="61" spans="2:13" ht="9.75" customHeight="1">
      <c r="B61" s="107">
        <v>59</v>
      </c>
      <c r="C61" s="329">
        <v>278</v>
      </c>
      <c r="D61" s="332">
        <v>51.5</v>
      </c>
      <c r="E61" s="336" t="s">
        <v>2</v>
      </c>
      <c r="F61" s="341" t="s">
        <v>2</v>
      </c>
      <c r="G61" s="321" t="s">
        <v>2</v>
      </c>
      <c r="H61" s="344">
        <v>8.8</v>
      </c>
      <c r="I61" s="117">
        <v>42</v>
      </c>
      <c r="J61" s="348">
        <v>11.08</v>
      </c>
      <c r="K61" s="111">
        <v>42</v>
      </c>
      <c r="L61" s="353">
        <v>39</v>
      </c>
      <c r="M61" s="350">
        <v>42</v>
      </c>
    </row>
    <row r="62" spans="2:13" ht="9.75" customHeight="1">
      <c r="B62" s="107">
        <v>60</v>
      </c>
      <c r="C62" s="331">
        <v>280</v>
      </c>
      <c r="D62" s="333">
        <v>52</v>
      </c>
      <c r="E62" s="336" t="s">
        <v>2</v>
      </c>
      <c r="F62" s="340">
        <v>70</v>
      </c>
      <c r="G62" s="320">
        <v>42</v>
      </c>
      <c r="H62" s="345" t="s">
        <v>2</v>
      </c>
      <c r="I62" s="117">
        <v>41</v>
      </c>
      <c r="J62" s="348">
        <v>11.12</v>
      </c>
      <c r="K62" s="111">
        <v>41</v>
      </c>
      <c r="L62" s="353">
        <v>39.5</v>
      </c>
      <c r="M62" s="350">
        <v>41</v>
      </c>
    </row>
    <row r="63" spans="2:13" ht="9.75" customHeight="1">
      <c r="B63" s="107">
        <v>61</v>
      </c>
      <c r="C63" s="329">
        <v>282</v>
      </c>
      <c r="D63" s="332">
        <v>52.5</v>
      </c>
      <c r="E63" s="336">
        <v>17</v>
      </c>
      <c r="F63" s="341" t="s">
        <v>2</v>
      </c>
      <c r="G63" s="321">
        <v>47</v>
      </c>
      <c r="H63" s="345">
        <v>8.9</v>
      </c>
      <c r="I63" s="117">
        <v>40</v>
      </c>
      <c r="J63" s="348">
        <v>11.16</v>
      </c>
      <c r="K63" s="111">
        <v>40</v>
      </c>
      <c r="L63" s="354">
        <v>40</v>
      </c>
      <c r="M63" s="350">
        <v>40</v>
      </c>
    </row>
    <row r="64" spans="2:13" ht="9.75" customHeight="1">
      <c r="B64" s="107">
        <v>62</v>
      </c>
      <c r="C64" s="329">
        <v>284</v>
      </c>
      <c r="D64" s="332">
        <v>53</v>
      </c>
      <c r="E64" s="336" t="s">
        <v>2</v>
      </c>
      <c r="F64" s="339">
        <v>71</v>
      </c>
      <c r="G64" s="321">
        <v>52</v>
      </c>
      <c r="H64" s="345" t="s">
        <v>2</v>
      </c>
      <c r="I64" s="117">
        <v>39</v>
      </c>
      <c r="J64" s="348">
        <v>11.2</v>
      </c>
      <c r="K64" s="111">
        <v>39</v>
      </c>
      <c r="L64" s="353">
        <v>41</v>
      </c>
      <c r="M64" s="350">
        <v>39</v>
      </c>
    </row>
    <row r="65" spans="2:13" ht="9.75" customHeight="1">
      <c r="B65" s="107">
        <v>63</v>
      </c>
      <c r="C65" s="329">
        <v>286</v>
      </c>
      <c r="D65" s="332">
        <v>53.5</v>
      </c>
      <c r="E65" s="336" t="s">
        <v>2</v>
      </c>
      <c r="F65" s="341" t="s">
        <v>2</v>
      </c>
      <c r="G65" s="321">
        <v>57</v>
      </c>
      <c r="H65" s="345">
        <v>9</v>
      </c>
      <c r="I65" s="117">
        <v>38</v>
      </c>
      <c r="J65" s="348">
        <v>11.24</v>
      </c>
      <c r="K65" s="111">
        <v>38</v>
      </c>
      <c r="L65" s="353">
        <v>42</v>
      </c>
      <c r="M65" s="350">
        <v>38</v>
      </c>
    </row>
    <row r="66" spans="2:13" ht="9.75" customHeight="1">
      <c r="B66" s="107">
        <v>64</v>
      </c>
      <c r="C66" s="329">
        <v>288</v>
      </c>
      <c r="D66" s="332">
        <v>54</v>
      </c>
      <c r="E66" s="337">
        <v>18</v>
      </c>
      <c r="F66" s="339">
        <v>72</v>
      </c>
      <c r="G66" s="321">
        <v>62</v>
      </c>
      <c r="H66" s="345" t="s">
        <v>2</v>
      </c>
      <c r="I66" s="117">
        <v>37</v>
      </c>
      <c r="J66" s="348">
        <v>11.28</v>
      </c>
      <c r="K66" s="111">
        <v>37</v>
      </c>
      <c r="L66" s="353">
        <v>43</v>
      </c>
      <c r="M66" s="350">
        <v>37</v>
      </c>
    </row>
    <row r="67" spans="2:13" ht="9.75" customHeight="1">
      <c r="B67" s="107">
        <v>65</v>
      </c>
      <c r="C67" s="329">
        <v>290</v>
      </c>
      <c r="D67" s="332">
        <v>54.5</v>
      </c>
      <c r="E67" s="336" t="s">
        <v>2</v>
      </c>
      <c r="F67" s="341" t="s">
        <v>2</v>
      </c>
      <c r="G67" s="321">
        <v>67</v>
      </c>
      <c r="H67" s="345">
        <v>9.1</v>
      </c>
      <c r="I67" s="117">
        <v>36</v>
      </c>
      <c r="J67" s="348">
        <v>11.32</v>
      </c>
      <c r="K67" s="111">
        <v>36</v>
      </c>
      <c r="L67" s="353">
        <v>44</v>
      </c>
      <c r="M67" s="350">
        <v>36</v>
      </c>
    </row>
    <row r="68" spans="2:13" ht="9.75" customHeight="1">
      <c r="B68" s="107">
        <v>66</v>
      </c>
      <c r="C68" s="330">
        <v>292</v>
      </c>
      <c r="D68" s="332">
        <v>55</v>
      </c>
      <c r="E68" s="336" t="s">
        <v>2</v>
      </c>
      <c r="F68" s="339">
        <v>73</v>
      </c>
      <c r="G68" s="321">
        <v>72</v>
      </c>
      <c r="H68" s="345" t="s">
        <v>2</v>
      </c>
      <c r="I68" s="117">
        <v>35</v>
      </c>
      <c r="J68" s="348">
        <v>11.36</v>
      </c>
      <c r="K68" s="111">
        <v>35</v>
      </c>
      <c r="L68" s="353">
        <v>45</v>
      </c>
      <c r="M68" s="350">
        <v>35</v>
      </c>
    </row>
    <row r="69" spans="2:13" ht="9.75" customHeight="1">
      <c r="B69" s="107">
        <v>67</v>
      </c>
      <c r="C69" s="329">
        <v>294</v>
      </c>
      <c r="D69" s="332">
        <v>55.5</v>
      </c>
      <c r="E69" s="336">
        <v>19</v>
      </c>
      <c r="F69" s="341" t="s">
        <v>2</v>
      </c>
      <c r="G69" s="321">
        <v>76</v>
      </c>
      <c r="H69" s="345">
        <v>9.2</v>
      </c>
      <c r="I69" s="117">
        <v>34</v>
      </c>
      <c r="J69" s="348">
        <v>11.4</v>
      </c>
      <c r="K69" s="111">
        <v>34</v>
      </c>
      <c r="L69" s="353">
        <v>46</v>
      </c>
      <c r="M69" s="350">
        <v>34</v>
      </c>
    </row>
    <row r="70" spans="2:13" ht="9.75" customHeight="1">
      <c r="B70" s="107">
        <v>68</v>
      </c>
      <c r="C70" s="329">
        <v>296</v>
      </c>
      <c r="D70" s="332">
        <v>56</v>
      </c>
      <c r="E70" s="336" t="s">
        <v>2</v>
      </c>
      <c r="F70" s="343">
        <v>74</v>
      </c>
      <c r="G70" s="321">
        <v>80</v>
      </c>
      <c r="H70" s="345" t="s">
        <v>2</v>
      </c>
      <c r="I70" s="117">
        <v>33</v>
      </c>
      <c r="J70" s="348">
        <v>11.45</v>
      </c>
      <c r="K70" s="111">
        <v>33</v>
      </c>
      <c r="L70" s="353">
        <v>47</v>
      </c>
      <c r="M70" s="350">
        <v>33</v>
      </c>
    </row>
    <row r="71" spans="2:13" ht="9.75" customHeight="1">
      <c r="B71" s="107">
        <v>69</v>
      </c>
      <c r="C71" s="329">
        <v>298</v>
      </c>
      <c r="D71" s="332">
        <v>56.5</v>
      </c>
      <c r="E71" s="336" t="s">
        <v>2</v>
      </c>
      <c r="F71" s="341" t="s">
        <v>2</v>
      </c>
      <c r="G71" s="321">
        <v>84</v>
      </c>
      <c r="H71" s="344">
        <v>9.3</v>
      </c>
      <c r="I71" s="117">
        <v>32</v>
      </c>
      <c r="J71" s="348">
        <v>11.5</v>
      </c>
      <c r="K71" s="111">
        <v>32</v>
      </c>
      <c r="L71" s="355">
        <v>48</v>
      </c>
      <c r="M71" s="350">
        <v>32</v>
      </c>
    </row>
    <row r="72" spans="2:13" ht="9.75" customHeight="1">
      <c r="B72" s="107">
        <v>70</v>
      </c>
      <c r="C72" s="331">
        <v>300</v>
      </c>
      <c r="D72" s="333">
        <v>57</v>
      </c>
      <c r="E72" s="337">
        <v>20</v>
      </c>
      <c r="F72" s="340">
        <v>75</v>
      </c>
      <c r="G72" s="320">
        <v>88</v>
      </c>
      <c r="H72" s="345" t="s">
        <v>2</v>
      </c>
      <c r="I72" s="117">
        <v>31</v>
      </c>
      <c r="J72" s="348">
        <v>11.55</v>
      </c>
      <c r="K72" s="111">
        <v>31</v>
      </c>
      <c r="L72" s="353">
        <v>49</v>
      </c>
      <c r="M72" s="350">
        <v>31</v>
      </c>
    </row>
    <row r="73" spans="2:13" ht="9.75" customHeight="1">
      <c r="B73" s="107">
        <v>71</v>
      </c>
      <c r="C73" s="329">
        <v>302</v>
      </c>
      <c r="D73" s="332">
        <v>57.5</v>
      </c>
      <c r="E73" s="336" t="s">
        <v>2</v>
      </c>
      <c r="F73" s="341" t="s">
        <v>2</v>
      </c>
      <c r="G73" s="321">
        <v>92</v>
      </c>
      <c r="H73" s="345">
        <v>9.4</v>
      </c>
      <c r="I73" s="117">
        <v>30</v>
      </c>
      <c r="J73" s="348">
        <v>12</v>
      </c>
      <c r="K73" s="111">
        <v>30</v>
      </c>
      <c r="L73" s="354">
        <v>50</v>
      </c>
      <c r="M73" s="350">
        <v>30</v>
      </c>
    </row>
    <row r="74" spans="2:13" ht="9.75" customHeight="1">
      <c r="B74" s="107">
        <v>72</v>
      </c>
      <c r="C74" s="329">
        <v>304</v>
      </c>
      <c r="D74" s="332">
        <v>58</v>
      </c>
      <c r="E74" s="336" t="s">
        <v>2</v>
      </c>
      <c r="F74" s="339">
        <v>76</v>
      </c>
      <c r="G74" s="321">
        <v>96</v>
      </c>
      <c r="H74" s="345" t="s">
        <v>2</v>
      </c>
      <c r="I74" s="117">
        <v>29</v>
      </c>
      <c r="J74" s="348">
        <v>12.08</v>
      </c>
      <c r="K74" s="111">
        <v>29</v>
      </c>
      <c r="L74" s="353">
        <v>51</v>
      </c>
      <c r="M74" s="350">
        <v>29</v>
      </c>
    </row>
    <row r="75" spans="2:13" ht="9.75" customHeight="1">
      <c r="B75" s="107">
        <v>73</v>
      </c>
      <c r="C75" s="329">
        <v>306</v>
      </c>
      <c r="D75" s="332">
        <v>58.5</v>
      </c>
      <c r="E75" s="336">
        <v>21</v>
      </c>
      <c r="F75" s="341" t="s">
        <v>2</v>
      </c>
      <c r="G75" s="321">
        <v>99</v>
      </c>
      <c r="H75" s="345">
        <v>9.5</v>
      </c>
      <c r="I75" s="117">
        <v>28</v>
      </c>
      <c r="J75" s="348">
        <v>12.16</v>
      </c>
      <c r="K75" s="111">
        <v>28</v>
      </c>
      <c r="L75" s="353">
        <v>52</v>
      </c>
      <c r="M75" s="350">
        <v>28</v>
      </c>
    </row>
    <row r="76" spans="2:13" ht="9.75" customHeight="1">
      <c r="B76" s="107">
        <v>74</v>
      </c>
      <c r="C76" s="329">
        <v>308</v>
      </c>
      <c r="D76" s="332">
        <v>59</v>
      </c>
      <c r="E76" s="336" t="s">
        <v>2</v>
      </c>
      <c r="F76" s="339">
        <v>77</v>
      </c>
      <c r="G76" s="321">
        <v>102</v>
      </c>
      <c r="H76" s="345" t="s">
        <v>2</v>
      </c>
      <c r="I76" s="117">
        <v>27</v>
      </c>
      <c r="J76" s="348">
        <v>12.24</v>
      </c>
      <c r="K76" s="111">
        <v>27</v>
      </c>
      <c r="L76" s="353">
        <v>53</v>
      </c>
      <c r="M76" s="350">
        <v>27</v>
      </c>
    </row>
    <row r="77" spans="2:13" ht="9.75" customHeight="1">
      <c r="B77" s="107">
        <v>75</v>
      </c>
      <c r="C77" s="329">
        <v>310</v>
      </c>
      <c r="D77" s="332">
        <v>59.5</v>
      </c>
      <c r="E77" s="336" t="s">
        <v>2</v>
      </c>
      <c r="F77" s="341" t="s">
        <v>2</v>
      </c>
      <c r="G77" s="321">
        <v>105</v>
      </c>
      <c r="H77" s="345">
        <v>9.6</v>
      </c>
      <c r="I77" s="117">
        <v>26</v>
      </c>
      <c r="J77" s="348">
        <v>12.32</v>
      </c>
      <c r="K77" s="111">
        <v>26</v>
      </c>
      <c r="L77" s="353">
        <v>54</v>
      </c>
      <c r="M77" s="350">
        <v>26</v>
      </c>
    </row>
    <row r="78" spans="2:13" ht="9.75" customHeight="1">
      <c r="B78" s="107">
        <v>76</v>
      </c>
      <c r="C78" s="330">
        <v>312</v>
      </c>
      <c r="D78" s="332">
        <v>60</v>
      </c>
      <c r="E78" s="337">
        <v>22</v>
      </c>
      <c r="F78" s="339">
        <v>78</v>
      </c>
      <c r="G78" s="321">
        <v>107</v>
      </c>
      <c r="H78" s="346" t="s">
        <v>2</v>
      </c>
      <c r="I78" s="117">
        <v>25</v>
      </c>
      <c r="J78" s="348">
        <v>12.4</v>
      </c>
      <c r="K78" s="111">
        <v>25</v>
      </c>
      <c r="L78" s="353">
        <v>55</v>
      </c>
      <c r="M78" s="350">
        <v>25</v>
      </c>
    </row>
    <row r="79" spans="2:13" ht="9.75" customHeight="1">
      <c r="B79" s="107">
        <v>77</v>
      </c>
      <c r="C79" s="329">
        <v>314</v>
      </c>
      <c r="D79" s="332">
        <v>60.5</v>
      </c>
      <c r="E79" s="336" t="s">
        <v>2</v>
      </c>
      <c r="F79" s="341" t="s">
        <v>2</v>
      </c>
      <c r="G79" s="321">
        <v>109</v>
      </c>
      <c r="H79" s="345">
        <v>9.7</v>
      </c>
      <c r="I79" s="117">
        <v>24</v>
      </c>
      <c r="J79" s="348">
        <v>12.5</v>
      </c>
      <c r="K79" s="111">
        <v>24</v>
      </c>
      <c r="L79" s="353">
        <v>56</v>
      </c>
      <c r="M79" s="350">
        <v>24</v>
      </c>
    </row>
    <row r="80" spans="2:13" ht="9.75" customHeight="1">
      <c r="B80" s="107">
        <v>78</v>
      </c>
      <c r="C80" s="329">
        <v>316</v>
      </c>
      <c r="D80" s="332">
        <v>61</v>
      </c>
      <c r="E80" s="336" t="s">
        <v>2</v>
      </c>
      <c r="F80" s="339">
        <v>79</v>
      </c>
      <c r="G80" s="321">
        <v>111</v>
      </c>
      <c r="H80" s="346" t="s">
        <v>2</v>
      </c>
      <c r="I80" s="117">
        <v>23</v>
      </c>
      <c r="J80" s="348">
        <v>13</v>
      </c>
      <c r="K80" s="111">
        <v>23</v>
      </c>
      <c r="L80" s="353">
        <v>57</v>
      </c>
      <c r="M80" s="350">
        <v>23</v>
      </c>
    </row>
    <row r="81" spans="2:13" ht="9.75" customHeight="1">
      <c r="B81" s="107">
        <v>79</v>
      </c>
      <c r="C81" s="329">
        <v>318</v>
      </c>
      <c r="D81" s="332">
        <v>61.5</v>
      </c>
      <c r="E81" s="336">
        <v>23</v>
      </c>
      <c r="F81" s="341" t="s">
        <v>2</v>
      </c>
      <c r="G81" s="321">
        <v>113</v>
      </c>
      <c r="H81" s="345">
        <v>9.8</v>
      </c>
      <c r="I81" s="117">
        <v>22</v>
      </c>
      <c r="J81" s="348">
        <v>13.1</v>
      </c>
      <c r="K81" s="111">
        <v>22</v>
      </c>
      <c r="L81" s="353">
        <v>58</v>
      </c>
      <c r="M81" s="350">
        <v>22</v>
      </c>
    </row>
    <row r="82" spans="2:13" ht="9.75" customHeight="1">
      <c r="B82" s="107">
        <v>80</v>
      </c>
      <c r="C82" s="331">
        <v>320</v>
      </c>
      <c r="D82" s="333">
        <v>62</v>
      </c>
      <c r="E82" s="336" t="s">
        <v>2</v>
      </c>
      <c r="F82" s="340">
        <v>80</v>
      </c>
      <c r="G82" s="320">
        <v>115</v>
      </c>
      <c r="H82" s="345">
        <v>9.9</v>
      </c>
      <c r="I82" s="117">
        <v>21</v>
      </c>
      <c r="J82" s="348">
        <v>13.2</v>
      </c>
      <c r="K82" s="111">
        <v>21</v>
      </c>
      <c r="L82" s="353">
        <v>59</v>
      </c>
      <c r="M82" s="350">
        <v>21</v>
      </c>
    </row>
    <row r="83" spans="2:13" ht="9.75" customHeight="1">
      <c r="B83" s="107">
        <v>81</v>
      </c>
      <c r="C83" s="329">
        <v>321</v>
      </c>
      <c r="D83" s="332">
        <v>62.5</v>
      </c>
      <c r="E83" s="336" t="s">
        <v>2</v>
      </c>
      <c r="F83" s="341" t="s">
        <v>2</v>
      </c>
      <c r="G83" s="321">
        <v>117</v>
      </c>
      <c r="H83" s="344">
        <v>10</v>
      </c>
      <c r="I83" s="117">
        <v>20</v>
      </c>
      <c r="J83" s="348">
        <v>13.3</v>
      </c>
      <c r="K83" s="111">
        <v>20</v>
      </c>
      <c r="L83" s="354">
        <v>60</v>
      </c>
      <c r="M83" s="350">
        <v>20</v>
      </c>
    </row>
    <row r="84" spans="2:13" ht="9.75" customHeight="1">
      <c r="B84" s="107">
        <v>82</v>
      </c>
      <c r="C84" s="329">
        <v>322</v>
      </c>
      <c r="D84" s="332">
        <v>63</v>
      </c>
      <c r="E84" s="337">
        <v>24</v>
      </c>
      <c r="F84" s="339">
        <v>81</v>
      </c>
      <c r="G84" s="321">
        <v>119</v>
      </c>
      <c r="H84" s="345">
        <v>10.1</v>
      </c>
      <c r="I84" s="117">
        <v>19</v>
      </c>
      <c r="J84" s="348">
        <v>13.4</v>
      </c>
      <c r="K84" s="111">
        <v>19</v>
      </c>
      <c r="L84" s="353">
        <v>62</v>
      </c>
      <c r="M84" s="350">
        <v>19</v>
      </c>
    </row>
    <row r="85" spans="2:13" ht="9.75" customHeight="1">
      <c r="B85" s="107">
        <v>83</v>
      </c>
      <c r="C85" s="329">
        <v>323</v>
      </c>
      <c r="D85" s="332">
        <v>63.5</v>
      </c>
      <c r="E85" s="336" t="s">
        <v>2</v>
      </c>
      <c r="F85" s="341" t="s">
        <v>2</v>
      </c>
      <c r="G85" s="321">
        <v>121</v>
      </c>
      <c r="H85" s="345">
        <v>10.2</v>
      </c>
      <c r="I85" s="117">
        <v>18</v>
      </c>
      <c r="J85" s="348">
        <v>13.52</v>
      </c>
      <c r="K85" s="111">
        <v>18</v>
      </c>
      <c r="L85" s="353">
        <v>64</v>
      </c>
      <c r="M85" s="350">
        <v>18</v>
      </c>
    </row>
    <row r="86" spans="2:13" ht="9.75" customHeight="1">
      <c r="B86" s="107">
        <v>84</v>
      </c>
      <c r="C86" s="329">
        <v>324</v>
      </c>
      <c r="D86" s="332">
        <v>64</v>
      </c>
      <c r="E86" s="336" t="s">
        <v>2</v>
      </c>
      <c r="F86" s="339">
        <v>82</v>
      </c>
      <c r="G86" s="321">
        <v>123</v>
      </c>
      <c r="H86" s="345">
        <v>10.3</v>
      </c>
      <c r="I86" s="117">
        <v>17</v>
      </c>
      <c r="J86" s="348">
        <v>14.04</v>
      </c>
      <c r="K86" s="111">
        <v>17</v>
      </c>
      <c r="L86" s="353">
        <v>66</v>
      </c>
      <c r="M86" s="350">
        <v>17</v>
      </c>
    </row>
    <row r="87" spans="2:13" ht="9.75" customHeight="1">
      <c r="B87" s="107">
        <v>85</v>
      </c>
      <c r="C87" s="329">
        <v>325</v>
      </c>
      <c r="D87" s="332">
        <v>64.5</v>
      </c>
      <c r="E87" s="337">
        <v>25</v>
      </c>
      <c r="F87" s="341" t="s">
        <v>2</v>
      </c>
      <c r="G87" s="321">
        <v>125</v>
      </c>
      <c r="H87" s="345">
        <v>10.4</v>
      </c>
      <c r="I87" s="117">
        <v>16</v>
      </c>
      <c r="J87" s="348">
        <v>14.16</v>
      </c>
      <c r="K87" s="111">
        <v>16</v>
      </c>
      <c r="L87" s="353">
        <v>68</v>
      </c>
      <c r="M87" s="350">
        <v>16</v>
      </c>
    </row>
    <row r="88" spans="2:13" ht="9.75" customHeight="1">
      <c r="B88" s="107">
        <v>86</v>
      </c>
      <c r="C88" s="330">
        <v>326</v>
      </c>
      <c r="D88" s="332">
        <v>65</v>
      </c>
      <c r="E88" s="336" t="s">
        <v>2</v>
      </c>
      <c r="F88" s="339">
        <v>83</v>
      </c>
      <c r="G88" s="321">
        <v>126</v>
      </c>
      <c r="H88" s="345">
        <v>10.5</v>
      </c>
      <c r="I88" s="117">
        <v>15</v>
      </c>
      <c r="J88" s="348">
        <v>14.28</v>
      </c>
      <c r="K88" s="111">
        <v>15</v>
      </c>
      <c r="L88" s="353">
        <v>70</v>
      </c>
      <c r="M88" s="350">
        <v>15</v>
      </c>
    </row>
    <row r="89" spans="2:13" ht="9.75" customHeight="1">
      <c r="B89" s="107">
        <v>87</v>
      </c>
      <c r="C89" s="329">
        <v>327</v>
      </c>
      <c r="D89" s="332">
        <v>65.5</v>
      </c>
      <c r="E89" s="336" t="s">
        <v>2</v>
      </c>
      <c r="F89" s="341" t="s">
        <v>2</v>
      </c>
      <c r="G89" s="321">
        <v>127</v>
      </c>
      <c r="H89" s="345">
        <v>10.6</v>
      </c>
      <c r="I89" s="117">
        <v>14</v>
      </c>
      <c r="J89" s="348">
        <v>14.4</v>
      </c>
      <c r="K89" s="111">
        <v>14</v>
      </c>
      <c r="L89" s="353">
        <v>72</v>
      </c>
      <c r="M89" s="350">
        <v>14</v>
      </c>
    </row>
    <row r="90" spans="2:13" ht="9.75" customHeight="1">
      <c r="B90" s="107">
        <v>88</v>
      </c>
      <c r="C90" s="329">
        <v>328</v>
      </c>
      <c r="D90" s="332">
        <v>66</v>
      </c>
      <c r="E90" s="337">
        <v>26</v>
      </c>
      <c r="F90" s="339">
        <v>84</v>
      </c>
      <c r="G90" s="321">
        <v>128</v>
      </c>
      <c r="H90" s="345">
        <v>10.7</v>
      </c>
      <c r="I90" s="117">
        <v>13</v>
      </c>
      <c r="J90" s="348">
        <v>14.52</v>
      </c>
      <c r="K90" s="111">
        <v>13</v>
      </c>
      <c r="L90" s="353">
        <v>74</v>
      </c>
      <c r="M90" s="350">
        <v>13</v>
      </c>
    </row>
    <row r="91" spans="2:13" ht="9.75" customHeight="1">
      <c r="B91" s="107">
        <v>89</v>
      </c>
      <c r="C91" s="329">
        <v>329</v>
      </c>
      <c r="D91" s="332">
        <v>66.5</v>
      </c>
      <c r="E91" s="336" t="s">
        <v>2</v>
      </c>
      <c r="F91" s="341" t="s">
        <v>2</v>
      </c>
      <c r="G91" s="321">
        <v>129</v>
      </c>
      <c r="H91" s="345">
        <v>10.8</v>
      </c>
      <c r="I91" s="117">
        <v>12</v>
      </c>
      <c r="J91" s="348">
        <v>15.04</v>
      </c>
      <c r="K91" s="111">
        <v>12</v>
      </c>
      <c r="L91" s="353">
        <v>76</v>
      </c>
      <c r="M91" s="350">
        <v>12</v>
      </c>
    </row>
    <row r="92" spans="2:13" ht="9.75" customHeight="1">
      <c r="B92" s="107">
        <v>90</v>
      </c>
      <c r="C92" s="331">
        <v>330</v>
      </c>
      <c r="D92" s="333">
        <v>67</v>
      </c>
      <c r="E92" s="336" t="s">
        <v>2</v>
      </c>
      <c r="F92" s="340">
        <v>85</v>
      </c>
      <c r="G92" s="320">
        <v>130</v>
      </c>
      <c r="H92" s="345">
        <v>10.9</v>
      </c>
      <c r="I92" s="117">
        <v>11</v>
      </c>
      <c r="J92" s="348">
        <v>15.16</v>
      </c>
      <c r="K92" s="111">
        <v>11</v>
      </c>
      <c r="L92" s="353">
        <v>78</v>
      </c>
      <c r="M92" s="350">
        <v>11</v>
      </c>
    </row>
    <row r="93" spans="2:13" ht="9.75" customHeight="1">
      <c r="B93" s="107">
        <v>91</v>
      </c>
      <c r="C93" s="330">
        <v>331</v>
      </c>
      <c r="D93" s="332">
        <v>67.5</v>
      </c>
      <c r="E93" s="337">
        <v>27</v>
      </c>
      <c r="F93" s="341" t="s">
        <v>2</v>
      </c>
      <c r="G93" s="319">
        <v>131</v>
      </c>
      <c r="H93" s="344">
        <v>11</v>
      </c>
      <c r="I93" s="117">
        <v>10</v>
      </c>
      <c r="J93" s="348">
        <v>15.3</v>
      </c>
      <c r="K93" s="111">
        <v>10</v>
      </c>
      <c r="L93" s="353">
        <v>80</v>
      </c>
      <c r="M93" s="350">
        <v>10</v>
      </c>
    </row>
    <row r="94" spans="2:13" ht="9.75" customHeight="1">
      <c r="B94" s="107">
        <v>92</v>
      </c>
      <c r="C94" s="329">
        <v>332</v>
      </c>
      <c r="D94" s="332">
        <v>68</v>
      </c>
      <c r="E94" s="336" t="s">
        <v>2</v>
      </c>
      <c r="F94" s="339">
        <v>86</v>
      </c>
      <c r="G94" s="319">
        <v>132</v>
      </c>
      <c r="H94" s="345">
        <v>11.2</v>
      </c>
      <c r="I94" s="117">
        <v>9</v>
      </c>
      <c r="J94" s="348">
        <v>15.46</v>
      </c>
      <c r="K94" s="111">
        <v>9</v>
      </c>
      <c r="L94" s="353">
        <v>82</v>
      </c>
      <c r="M94" s="350">
        <v>9</v>
      </c>
    </row>
    <row r="95" spans="2:13" ht="9.75" customHeight="1">
      <c r="B95" s="107">
        <v>93</v>
      </c>
      <c r="C95" s="329">
        <v>333</v>
      </c>
      <c r="D95" s="332">
        <v>68.5</v>
      </c>
      <c r="E95" s="336" t="s">
        <v>2</v>
      </c>
      <c r="F95" s="341" t="s">
        <v>2</v>
      </c>
      <c r="G95" s="319">
        <v>133</v>
      </c>
      <c r="H95" s="345">
        <v>11.4</v>
      </c>
      <c r="I95" s="117">
        <v>8</v>
      </c>
      <c r="J95" s="348">
        <v>16.02</v>
      </c>
      <c r="K95" s="111">
        <v>8</v>
      </c>
      <c r="L95" s="353">
        <v>84</v>
      </c>
      <c r="M95" s="350">
        <v>8</v>
      </c>
    </row>
    <row r="96" spans="2:13" ht="9.75" customHeight="1">
      <c r="B96" s="107">
        <v>94</v>
      </c>
      <c r="C96" s="329">
        <v>334</v>
      </c>
      <c r="D96" s="332">
        <v>69</v>
      </c>
      <c r="E96" s="337">
        <v>28</v>
      </c>
      <c r="F96" s="339">
        <v>87</v>
      </c>
      <c r="G96" s="319">
        <v>134</v>
      </c>
      <c r="H96" s="345">
        <v>11.7</v>
      </c>
      <c r="I96" s="117">
        <v>7</v>
      </c>
      <c r="J96" s="348">
        <v>16.2</v>
      </c>
      <c r="K96" s="111">
        <v>7</v>
      </c>
      <c r="L96" s="353">
        <v>86</v>
      </c>
      <c r="M96" s="350">
        <v>7</v>
      </c>
    </row>
    <row r="97" spans="2:13" ht="9.75" customHeight="1">
      <c r="B97" s="107">
        <v>95</v>
      </c>
      <c r="C97" s="329">
        <v>335</v>
      </c>
      <c r="D97" s="332">
        <v>69.5</v>
      </c>
      <c r="E97" s="336" t="s">
        <v>2</v>
      </c>
      <c r="F97" s="341" t="s">
        <v>2</v>
      </c>
      <c r="G97" s="319">
        <v>135</v>
      </c>
      <c r="H97" s="345">
        <v>12</v>
      </c>
      <c r="I97" s="117">
        <v>6</v>
      </c>
      <c r="J97" s="348">
        <v>16.38</v>
      </c>
      <c r="K97" s="111">
        <v>6</v>
      </c>
      <c r="L97" s="353">
        <v>89</v>
      </c>
      <c r="M97" s="350">
        <v>6</v>
      </c>
    </row>
    <row r="98" spans="2:13" ht="9.75" customHeight="1">
      <c r="B98" s="107">
        <v>96</v>
      </c>
      <c r="C98" s="329">
        <v>336</v>
      </c>
      <c r="D98" s="332">
        <v>70</v>
      </c>
      <c r="E98" s="336" t="s">
        <v>2</v>
      </c>
      <c r="F98" s="339">
        <v>88</v>
      </c>
      <c r="G98" s="319">
        <v>136</v>
      </c>
      <c r="H98" s="345">
        <v>12.3</v>
      </c>
      <c r="I98" s="117">
        <v>5</v>
      </c>
      <c r="J98" s="348">
        <v>16.56</v>
      </c>
      <c r="K98" s="111">
        <v>5</v>
      </c>
      <c r="L98" s="353">
        <v>92</v>
      </c>
      <c r="M98" s="350">
        <v>5</v>
      </c>
    </row>
    <row r="99" spans="2:13" ht="9.75" customHeight="1">
      <c r="B99" s="107">
        <v>97</v>
      </c>
      <c r="C99" s="329">
        <v>337</v>
      </c>
      <c r="D99" s="332">
        <v>70.5</v>
      </c>
      <c r="E99" s="337">
        <v>29</v>
      </c>
      <c r="F99" s="341" t="s">
        <v>2</v>
      </c>
      <c r="G99" s="319">
        <v>137</v>
      </c>
      <c r="H99" s="345">
        <v>12.6</v>
      </c>
      <c r="I99" s="117">
        <v>4</v>
      </c>
      <c r="J99" s="348">
        <v>17.16</v>
      </c>
      <c r="K99" s="111">
        <v>4</v>
      </c>
      <c r="L99" s="353">
        <v>95</v>
      </c>
      <c r="M99" s="350">
        <v>4</v>
      </c>
    </row>
    <row r="100" spans="2:13" ht="9.75" customHeight="1">
      <c r="B100" s="107">
        <v>98</v>
      </c>
      <c r="C100" s="329">
        <v>338</v>
      </c>
      <c r="D100" s="332">
        <v>71</v>
      </c>
      <c r="E100" s="336" t="s">
        <v>2</v>
      </c>
      <c r="F100" s="339">
        <v>89</v>
      </c>
      <c r="G100" s="319">
        <v>138</v>
      </c>
      <c r="H100" s="345">
        <v>13</v>
      </c>
      <c r="I100" s="117">
        <v>3</v>
      </c>
      <c r="J100" s="348">
        <v>17.36</v>
      </c>
      <c r="K100" s="111">
        <v>3</v>
      </c>
      <c r="L100" s="353">
        <v>98</v>
      </c>
      <c r="M100" s="350">
        <v>3</v>
      </c>
    </row>
    <row r="101" spans="2:13" ht="9.75" customHeight="1">
      <c r="B101" s="107">
        <v>99</v>
      </c>
      <c r="C101" s="329">
        <v>339</v>
      </c>
      <c r="D101" s="332">
        <v>71.5</v>
      </c>
      <c r="E101" s="336" t="s">
        <v>2</v>
      </c>
      <c r="F101" s="341" t="s">
        <v>2</v>
      </c>
      <c r="G101" s="319">
        <v>139</v>
      </c>
      <c r="H101" s="345">
        <v>13.5</v>
      </c>
      <c r="I101" s="117">
        <v>2</v>
      </c>
      <c r="J101" s="348">
        <v>18</v>
      </c>
      <c r="K101" s="111">
        <v>2</v>
      </c>
      <c r="L101" s="353">
        <v>101</v>
      </c>
      <c r="M101" s="350">
        <v>2</v>
      </c>
    </row>
    <row r="102" spans="2:13" ht="9.75" customHeight="1" thickBot="1">
      <c r="B102" s="108">
        <v>100</v>
      </c>
      <c r="C102" s="331">
        <v>340</v>
      </c>
      <c r="D102" s="334">
        <v>72</v>
      </c>
      <c r="E102" s="338">
        <v>30</v>
      </c>
      <c r="F102" s="342">
        <v>90</v>
      </c>
      <c r="G102" s="320">
        <v>140</v>
      </c>
      <c r="H102" s="345">
        <v>14</v>
      </c>
      <c r="I102" s="131">
        <v>1</v>
      </c>
      <c r="J102" s="348">
        <v>18.3</v>
      </c>
      <c r="K102" s="112">
        <v>1</v>
      </c>
      <c r="L102" s="356">
        <v>105</v>
      </c>
      <c r="M102" s="35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 Екатерина Владимировна</dc:creator>
  <cp:keywords/>
  <dc:description/>
  <cp:lastModifiedBy>Asus</cp:lastModifiedBy>
  <cp:lastPrinted>2016-02-16T09:19:36Z</cp:lastPrinted>
  <dcterms:created xsi:type="dcterms:W3CDTF">2000-04-18T18:52:03Z</dcterms:created>
  <dcterms:modified xsi:type="dcterms:W3CDTF">2018-10-08T08:00:29Z</dcterms:modified>
  <cp:category/>
  <cp:version/>
  <cp:contentType/>
  <cp:contentStatus/>
</cp:coreProperties>
</file>